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0125" windowHeight="8805" tabRatio="866" firstSheet="3" activeTab="12"/>
  </bookViews>
  <sheets>
    <sheet name="Paper" sheetId="1" r:id="rId1"/>
    <sheet name="Static" sheetId="2" r:id="rId2"/>
    <sheet name="Cost" sheetId="3" r:id="rId3"/>
    <sheet name="Fuel Economy " sheetId="4" r:id="rId4"/>
    <sheet name="Oral" sheetId="5" r:id="rId5"/>
    <sheet name="Noise" sheetId="6" r:id="rId6"/>
    <sheet name="Acceleration" sheetId="7" r:id="rId7"/>
    <sheet name="Braking" sheetId="8" r:id="rId8"/>
    <sheet name="Emissions" sheetId="9" r:id="rId9"/>
    <sheet name="Cold Start" sheetId="10" r:id="rId10"/>
    <sheet name="Handling" sheetId="11" r:id="rId11"/>
    <sheet name="Penalties" sheetId="12" r:id="rId12"/>
    <sheet name="Totals and Awards" sheetId="13" r:id="rId13"/>
  </sheets>
  <definedNames>
    <definedName name="_xlnm.Print_Area" localSheetId="2">'Cost'!$A$1:$D$35</definedName>
    <definedName name="_xlnm.Print_Area" localSheetId="8">'Emissions'!$A$1:$J$21</definedName>
    <definedName name="_xlnm.Print_Area" localSheetId="11">'Penalties'!$A$1:$H$32</definedName>
  </definedNames>
  <calcPr fullCalcOnLoad="1"/>
</workbook>
</file>

<file path=xl/sharedStrings.xml><?xml version="1.0" encoding="utf-8"?>
<sst xmlns="http://schemas.openxmlformats.org/spreadsheetml/2006/main" count="371" uniqueCount="127">
  <si>
    <t>Control Snowmobile</t>
  </si>
  <si>
    <t xml:space="preserve">Gmax = </t>
  </si>
  <si>
    <t>Gmin =</t>
  </si>
  <si>
    <t>Penalties</t>
  </si>
  <si>
    <t>Emissions</t>
  </si>
  <si>
    <t>Handling</t>
  </si>
  <si>
    <t>Oral</t>
  </si>
  <si>
    <t>Static</t>
  </si>
  <si>
    <t>Paper</t>
  </si>
  <si>
    <t>Late Paper</t>
  </si>
  <si>
    <t>Late Snowmobile</t>
  </si>
  <si>
    <t>Safety Violation</t>
  </si>
  <si>
    <t>Drafting</t>
  </si>
  <si>
    <t>POINTS</t>
  </si>
  <si>
    <t>Fuel Economy (MPG)</t>
  </si>
  <si>
    <t>gallons</t>
  </si>
  <si>
    <t>miles</t>
  </si>
  <si>
    <t>Distance=</t>
  </si>
  <si>
    <t>Maintence</t>
  </si>
  <si>
    <t>SCORE</t>
  </si>
  <si>
    <t>dBAmin=</t>
  </si>
  <si>
    <t>Tmin=</t>
  </si>
  <si>
    <t>sec</t>
  </si>
  <si>
    <t>Result (PASS/FAIL)</t>
  </si>
  <si>
    <t>Performance</t>
  </si>
  <si>
    <t>Best</t>
  </si>
  <si>
    <t>Points</t>
  </si>
  <si>
    <t>Design</t>
  </si>
  <si>
    <t>Most</t>
  </si>
  <si>
    <t>Practical</t>
  </si>
  <si>
    <t>Value</t>
  </si>
  <si>
    <t>TOTAL</t>
  </si>
  <si>
    <t>RANK</t>
  </si>
  <si>
    <t>FINAL</t>
  </si>
  <si>
    <t>Best Performance Winner</t>
  </si>
  <si>
    <t>Best Emissions Winner</t>
  </si>
  <si>
    <t>Best Design Winner</t>
  </si>
  <si>
    <t>Best Fuel Economy Winner</t>
  </si>
  <si>
    <t>Quietest Snowmobile Winner</t>
  </si>
  <si>
    <t>Most Practical Winner</t>
  </si>
  <si>
    <t>Best Value Winner</t>
  </si>
  <si>
    <t>Third Place Winner Overall</t>
  </si>
  <si>
    <t>Ordinal</t>
  </si>
  <si>
    <t>Most Sportsmanlike Winner</t>
  </si>
  <si>
    <t>Cost</t>
  </si>
  <si>
    <t>SAE CSC2003 Emission Testing Results</t>
  </si>
  <si>
    <t>SAE CSC2003 Oral Presentation Results</t>
  </si>
  <si>
    <t>SAE CSC2003 Engineering Design Paper Results</t>
  </si>
  <si>
    <t>SAE CSC2003 Cold Start Results</t>
  </si>
  <si>
    <t>SAE CSC2003 Static Display Results</t>
  </si>
  <si>
    <t>SAE CSC2003 Final Score</t>
  </si>
  <si>
    <t>#1 University of Idaho</t>
  </si>
  <si>
    <t>#2 Kettering University</t>
  </si>
  <si>
    <t>#3 Colorado State University</t>
  </si>
  <si>
    <t>#4 University at Buffalo, SUNY</t>
  </si>
  <si>
    <t>#6 University of Wyoming</t>
  </si>
  <si>
    <t>#7 University of Wisconsin, Platteville</t>
  </si>
  <si>
    <t>#8 University of Waterloo</t>
  </si>
  <si>
    <t>#9 Clarkson University</t>
  </si>
  <si>
    <t>#10 Michigan Technological University</t>
  </si>
  <si>
    <t>#11 Minnesota State University</t>
  </si>
  <si>
    <t>#12 Idaho State University</t>
  </si>
  <si>
    <t>#13 University of Wisconsin, Madison</t>
  </si>
  <si>
    <t>Total Cost</t>
  </si>
  <si>
    <t>SAE CSC2003 Fuel Economy/Endurance Results</t>
  </si>
  <si>
    <t>(Max gallons used of finishing teams)</t>
  </si>
  <si>
    <t>(Min gallons used of finishing teams)</t>
  </si>
  <si>
    <t>(Course distance)</t>
  </si>
  <si>
    <t>% Improve</t>
  </si>
  <si>
    <t>SAE CSC2003 Acceleration Results</t>
  </si>
  <si>
    <t>Run1 Time (s)</t>
  </si>
  <si>
    <t>Run2 Time (s)</t>
  </si>
  <si>
    <t>SAE CSC2003 Technology Implementation Cost Assessment Results</t>
  </si>
  <si>
    <t>Gallons Consumed</t>
  </si>
  <si>
    <t>SAE CSC2003 Noise Testing</t>
  </si>
  <si>
    <t>Run1 dBA</t>
  </si>
  <si>
    <t>Run2 dBA</t>
  </si>
  <si>
    <t>Avg dBA</t>
  </si>
  <si>
    <t>Run1 Lap Time (s)</t>
  </si>
  <si>
    <t>Run2 Lap Time (s)</t>
  </si>
  <si>
    <t>Minimum Lap Time (s)</t>
  </si>
  <si>
    <t>Tmax =</t>
  </si>
  <si>
    <t>Tmin =</t>
  </si>
  <si>
    <t>SAE CSC2003 Handling/Driveability Event Results</t>
  </si>
  <si>
    <t>SAE CSC2003 Penalties</t>
  </si>
  <si>
    <t>SAE CSC2003 Brake Testing Results</t>
  </si>
  <si>
    <t>BDmin=</t>
  </si>
  <si>
    <t>BDmax=</t>
  </si>
  <si>
    <t>Noise</t>
  </si>
  <si>
    <t>Acceleration</t>
  </si>
  <si>
    <t>Braking</t>
  </si>
  <si>
    <t>Second Place Winner Overall</t>
  </si>
  <si>
    <t>First Place Winner Overall</t>
  </si>
  <si>
    <t>TITCmax=</t>
  </si>
  <si>
    <t>TITCmin=</t>
  </si>
  <si>
    <t>FINAL COMPOSITE EMISSIONS (g/kW-hr)</t>
  </si>
  <si>
    <t>CO</t>
  </si>
  <si>
    <t>UHC</t>
  </si>
  <si>
    <t>NOx</t>
  </si>
  <si>
    <t>UHC+NOx</t>
  </si>
  <si>
    <t>PERCENT REDUCTION IN POLLUTANT</t>
  </si>
  <si>
    <t>COmin=</t>
  </si>
  <si>
    <t>UHC+NOXmin=</t>
  </si>
  <si>
    <t>Best Time (s)</t>
  </si>
  <si>
    <t>DNF</t>
  </si>
  <si>
    <t>Fuel Density (lb/gal)</t>
  </si>
  <si>
    <t>Fuel Consumed (lbs)</t>
  </si>
  <si>
    <t>Fuel Type</t>
  </si>
  <si>
    <t>E10</t>
  </si>
  <si>
    <t>E85</t>
  </si>
  <si>
    <t>Control</t>
  </si>
  <si>
    <t>Late Oral</t>
  </si>
  <si>
    <t>PASS</t>
  </si>
  <si>
    <t>FAIL</t>
  </si>
  <si>
    <t>feet</t>
  </si>
  <si>
    <t>Run1 Dist (Feet)</t>
  </si>
  <si>
    <t>Run2 Dist (Feet)</t>
  </si>
  <si>
    <t>Average Dist (Feet)</t>
  </si>
  <si>
    <t>Best Braking</t>
  </si>
  <si>
    <t>Best Acceleration</t>
  </si>
  <si>
    <t>Best Handling</t>
  </si>
  <si>
    <t>Fourth Place Winner Overall</t>
  </si>
  <si>
    <t>Fifth Place Winner Overall</t>
  </si>
  <si>
    <t>Fuel</t>
  </si>
  <si>
    <t>Economy</t>
  </si>
  <si>
    <t>Cold</t>
  </si>
  <si>
    <t>Start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</si>
</sst>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"/>
    <numFmt numFmtId="166" formatCode="00000"/>
    <numFmt numFmtId="167" formatCode="#,##0.0000"/>
    <numFmt numFmtId="168" formatCode="&quot;$&quot;#,##0.00"/>
    <numFmt numFmtId="169" formatCode="&quot;$&quot;#,##0"/>
    <numFmt numFmtId="170" formatCode="0.000"/>
    <numFmt numFmtId="171" formatCode="#,##0.0"/>
    <numFmt numFmtId="172" formatCode="0.0%"/>
  </numFmts>
  <fonts count="1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>
      <alignment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right"/>
      <protection/>
    </xf>
    <xf numFmtId="169" fontId="0" fillId="0" borderId="0" xfId="0" applyNumberFormat="1" applyAlignment="1" applyProtection="1">
      <alignment horizontal="right"/>
      <protection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1" fontId="4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1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8" fontId="4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170" fontId="0" fillId="0" borderId="1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170" fontId="0" fillId="0" borderId="1" xfId="0" applyNumberFormat="1" applyFill="1" applyBorder="1" applyAlignment="1" applyProtection="1" quotePrefix="1">
      <alignment horizontal="center"/>
      <protection/>
    </xf>
    <xf numFmtId="17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165" fontId="0" fillId="0" borderId="0" xfId="0" applyNumberFormat="1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5" fontId="0" fillId="0" borderId="1" xfId="0" applyNumberForma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5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168" fontId="4" fillId="0" borderId="1" xfId="0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2" fontId="0" fillId="0" borderId="0" xfId="0" applyNumberForma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70" fontId="0" fillId="0" borderId="0" xfId="0" applyNumberForma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Fill="1" applyBorder="1" applyAlignment="1" applyProtection="1" quotePrefix="1">
      <alignment horizontal="center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1" fontId="3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center"/>
      <protection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70" fontId="0" fillId="0" borderId="2" xfId="0" applyNumberForma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2" fontId="11" fillId="0" borderId="0" xfId="0" applyNumberFormat="1" applyFont="1" applyFill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/>
      <protection/>
    </xf>
    <xf numFmtId="165" fontId="11" fillId="0" borderId="0" xfId="0" applyNumberFormat="1" applyFont="1" applyFill="1" applyAlignment="1" applyProtection="1">
      <alignment/>
      <protection/>
    </xf>
    <xf numFmtId="165" fontId="11" fillId="0" borderId="0" xfId="0" applyNumberFormat="1" applyFont="1" applyFill="1" applyAlignment="1" applyProtection="1">
      <alignment/>
      <protection/>
    </xf>
    <xf numFmtId="165" fontId="11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170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 horizontal="center"/>
    </xf>
    <xf numFmtId="0" fontId="12" fillId="0" borderId="0" xfId="0" applyFont="1" applyAlignment="1" applyProtection="1">
      <alignment/>
      <protection/>
    </xf>
    <xf numFmtId="2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169" fontId="4" fillId="0" borderId="0" xfId="0" applyNumberFormat="1" applyFont="1" applyAlignment="1" applyProtection="1">
      <alignment horizontal="right"/>
      <protection/>
    </xf>
    <xf numFmtId="165" fontId="11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 applyProtection="1">
      <alignment horizontal="center"/>
      <protection/>
    </xf>
    <xf numFmtId="165" fontId="12" fillId="0" borderId="0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 applyProtection="1">
      <alignment horizontal="center"/>
      <protection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0" fontId="4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2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4" fillId="0" borderId="1" xfId="0" applyNumberFormat="1" applyFont="1" applyBorder="1" applyAlignment="1" applyProtection="1">
      <alignment horizontal="center"/>
      <protection/>
    </xf>
    <xf numFmtId="170" fontId="4" fillId="0" borderId="1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1" fontId="0" fillId="0" borderId="1" xfId="0" applyNumberForma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Fill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 quotePrefix="1">
      <alignment horizontal="center"/>
    </xf>
    <xf numFmtId="0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170" fontId="0" fillId="0" borderId="0" xfId="0" applyNumberFormat="1" applyFont="1" applyAlignment="1" applyProtection="1">
      <alignment/>
      <protection/>
    </xf>
    <xf numFmtId="2" fontId="4" fillId="0" borderId="3" xfId="0" applyNumberFormat="1" applyFont="1" applyFill="1" applyBorder="1" applyAlignment="1" quotePrefix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170" fontId="4" fillId="0" borderId="1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0" fontId="4" fillId="0" borderId="0" xfId="0" applyNumberFormat="1" applyFont="1" applyAlignment="1" applyProtection="1">
      <alignment horizontal="left"/>
      <protection/>
    </xf>
    <xf numFmtId="170" fontId="0" fillId="0" borderId="1" xfId="0" applyNumberFormat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workbookViewId="0" topLeftCell="A1">
      <selection activeCell="C14" sqref="C14"/>
    </sheetView>
  </sheetViews>
  <sheetFormatPr defaultColWidth="9.140625" defaultRowHeight="12.75"/>
  <cols>
    <col min="1" max="1" width="32.7109375" style="0" customWidth="1"/>
    <col min="2" max="15" width="5.7109375" style="0" customWidth="1"/>
  </cols>
  <sheetData>
    <row r="1" spans="1:18" ht="18.75">
      <c r="A1" s="9" t="s">
        <v>47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12.75">
      <c r="A2" s="16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6"/>
      <c r="Q2" s="7"/>
      <c r="R2" s="7"/>
    </row>
    <row r="3" spans="1:19" ht="12.75">
      <c r="A3" s="16"/>
      <c r="B3" s="178">
        <v>1</v>
      </c>
      <c r="C3" s="178">
        <v>2</v>
      </c>
      <c r="D3" s="178">
        <v>3</v>
      </c>
      <c r="E3" s="178">
        <v>4</v>
      </c>
      <c r="F3" s="178">
        <v>5</v>
      </c>
      <c r="G3" s="178">
        <v>6</v>
      </c>
      <c r="H3" s="178">
        <v>7</v>
      </c>
      <c r="I3" s="178">
        <v>8</v>
      </c>
      <c r="J3" s="178">
        <v>9</v>
      </c>
      <c r="K3" s="178">
        <v>10</v>
      </c>
      <c r="L3" s="178">
        <v>11</v>
      </c>
      <c r="M3" s="178">
        <v>12</v>
      </c>
      <c r="N3" s="178">
        <v>13</v>
      </c>
      <c r="O3" s="178">
        <v>14</v>
      </c>
      <c r="P3" s="53" t="s">
        <v>13</v>
      </c>
      <c r="Q3" s="25" t="s">
        <v>42</v>
      </c>
      <c r="R3" s="22"/>
      <c r="S3" s="4"/>
    </row>
    <row r="4" spans="1:19" ht="12.75">
      <c r="A4" s="28" t="s">
        <v>51</v>
      </c>
      <c r="B4" s="57"/>
      <c r="C4" s="57"/>
      <c r="D4" s="57"/>
      <c r="E4" s="189">
        <v>86</v>
      </c>
      <c r="F4" s="57">
        <v>79</v>
      </c>
      <c r="G4" s="57">
        <v>93</v>
      </c>
      <c r="H4" s="57"/>
      <c r="I4" s="57"/>
      <c r="J4" s="57">
        <v>78</v>
      </c>
      <c r="K4" s="57"/>
      <c r="L4" s="57"/>
      <c r="M4" s="57">
        <v>89</v>
      </c>
      <c r="N4" s="57"/>
      <c r="O4" s="57">
        <v>79</v>
      </c>
      <c r="P4" s="54">
        <f aca="true" t="shared" si="0" ref="P4:P15">AVERAGE(B4:O4)</f>
        <v>84</v>
      </c>
      <c r="Q4" s="34">
        <f aca="true" t="shared" si="1" ref="Q4:Q15">RANK(P4,$P$4:$P$15)</f>
        <v>3</v>
      </c>
      <c r="R4" s="64"/>
      <c r="S4" s="4"/>
    </row>
    <row r="5" spans="1:19" ht="12.75">
      <c r="A5" s="28" t="s">
        <v>52</v>
      </c>
      <c r="B5" s="57">
        <v>89</v>
      </c>
      <c r="C5" s="57"/>
      <c r="D5" s="57"/>
      <c r="E5" s="189"/>
      <c r="F5" s="57"/>
      <c r="G5" s="57">
        <v>84</v>
      </c>
      <c r="H5" s="57"/>
      <c r="I5" s="57"/>
      <c r="J5" s="57">
        <v>82.5</v>
      </c>
      <c r="K5" s="57"/>
      <c r="L5" s="57">
        <v>87</v>
      </c>
      <c r="M5" s="57"/>
      <c r="N5" s="57"/>
      <c r="O5" s="57">
        <v>72</v>
      </c>
      <c r="P5" s="54">
        <f t="shared" si="0"/>
        <v>82.9</v>
      </c>
      <c r="Q5" s="34">
        <f t="shared" si="1"/>
        <v>5</v>
      </c>
      <c r="R5" s="64"/>
      <c r="S5" s="4"/>
    </row>
    <row r="6" spans="1:19" ht="12.75">
      <c r="A6" s="28" t="s">
        <v>53</v>
      </c>
      <c r="B6" s="80"/>
      <c r="C6" s="80"/>
      <c r="D6" s="80"/>
      <c r="E6" s="189"/>
      <c r="F6" s="80"/>
      <c r="G6" s="80">
        <v>81</v>
      </c>
      <c r="H6" s="80">
        <v>100</v>
      </c>
      <c r="I6" s="80">
        <v>98</v>
      </c>
      <c r="J6" s="80">
        <v>84.5</v>
      </c>
      <c r="K6" s="80">
        <v>82</v>
      </c>
      <c r="L6" s="80"/>
      <c r="M6" s="80"/>
      <c r="N6" s="80"/>
      <c r="O6" s="80">
        <v>91</v>
      </c>
      <c r="P6" s="54">
        <f t="shared" si="0"/>
        <v>89.41666666666667</v>
      </c>
      <c r="Q6" s="34">
        <f t="shared" si="1"/>
        <v>1</v>
      </c>
      <c r="R6" s="64"/>
      <c r="S6" s="4"/>
    </row>
    <row r="7" spans="1:19" ht="12.75">
      <c r="A7" s="28" t="s">
        <v>54</v>
      </c>
      <c r="B7" s="80"/>
      <c r="C7" s="80"/>
      <c r="D7" s="80">
        <v>64.5</v>
      </c>
      <c r="E7" s="189"/>
      <c r="F7" s="80"/>
      <c r="G7" s="80">
        <v>30</v>
      </c>
      <c r="H7" s="80">
        <v>72</v>
      </c>
      <c r="I7" s="80"/>
      <c r="J7" s="80">
        <v>68</v>
      </c>
      <c r="K7" s="80"/>
      <c r="L7" s="80"/>
      <c r="M7" s="80">
        <v>65</v>
      </c>
      <c r="N7" s="80"/>
      <c r="O7" s="80">
        <v>51</v>
      </c>
      <c r="P7" s="54">
        <f t="shared" si="0"/>
        <v>58.416666666666664</v>
      </c>
      <c r="Q7" s="34">
        <f t="shared" si="1"/>
        <v>11</v>
      </c>
      <c r="R7" s="64"/>
      <c r="S7" s="4"/>
    </row>
    <row r="8" spans="1:19" ht="12.75">
      <c r="A8" s="28" t="s">
        <v>55</v>
      </c>
      <c r="B8" s="57"/>
      <c r="C8" s="57"/>
      <c r="D8" s="57"/>
      <c r="E8" s="189"/>
      <c r="F8" s="57">
        <v>81</v>
      </c>
      <c r="G8" s="57">
        <v>78</v>
      </c>
      <c r="H8" s="57">
        <v>95</v>
      </c>
      <c r="I8" s="57"/>
      <c r="J8" s="57">
        <v>67</v>
      </c>
      <c r="K8" s="57"/>
      <c r="L8" s="57">
        <v>74</v>
      </c>
      <c r="M8" s="57"/>
      <c r="N8" s="57">
        <v>86</v>
      </c>
      <c r="O8" s="57"/>
      <c r="P8" s="54">
        <f t="shared" si="0"/>
        <v>80.16666666666667</v>
      </c>
      <c r="Q8" s="34">
        <f t="shared" si="1"/>
        <v>6</v>
      </c>
      <c r="R8" s="64"/>
      <c r="S8" s="4"/>
    </row>
    <row r="9" spans="1:19" ht="12.75">
      <c r="A9" s="28" t="s">
        <v>56</v>
      </c>
      <c r="B9" s="57">
        <v>84</v>
      </c>
      <c r="C9" s="57"/>
      <c r="D9" s="57">
        <v>73.62</v>
      </c>
      <c r="E9" s="189"/>
      <c r="F9" s="57"/>
      <c r="G9" s="57">
        <v>39</v>
      </c>
      <c r="H9" s="57"/>
      <c r="I9" s="57"/>
      <c r="J9" s="57">
        <v>68</v>
      </c>
      <c r="K9" s="57"/>
      <c r="L9" s="57"/>
      <c r="M9" s="57">
        <v>63</v>
      </c>
      <c r="N9" s="57">
        <v>77</v>
      </c>
      <c r="O9" s="57"/>
      <c r="P9" s="54">
        <f t="shared" si="0"/>
        <v>67.43666666666667</v>
      </c>
      <c r="Q9" s="34">
        <f t="shared" si="1"/>
        <v>9</v>
      </c>
      <c r="R9" s="64"/>
      <c r="S9" s="4"/>
    </row>
    <row r="10" spans="1:19" ht="12.75">
      <c r="A10" s="28" t="s">
        <v>57</v>
      </c>
      <c r="B10" s="80"/>
      <c r="C10" s="80"/>
      <c r="D10" s="80"/>
      <c r="E10" s="189">
        <v>79</v>
      </c>
      <c r="F10" s="80">
        <v>82</v>
      </c>
      <c r="G10" s="80">
        <v>84</v>
      </c>
      <c r="H10" s="80"/>
      <c r="I10" s="80"/>
      <c r="J10" s="80">
        <v>78.5</v>
      </c>
      <c r="K10" s="80"/>
      <c r="L10" s="80">
        <v>82</v>
      </c>
      <c r="M10" s="80"/>
      <c r="N10" s="80">
        <v>93</v>
      </c>
      <c r="O10" s="80"/>
      <c r="P10" s="54">
        <f t="shared" si="0"/>
        <v>83.08333333333333</v>
      </c>
      <c r="Q10" s="34">
        <f t="shared" si="1"/>
        <v>4</v>
      </c>
      <c r="R10" s="64"/>
      <c r="S10" s="4"/>
    </row>
    <row r="11" spans="1:19" ht="12.75">
      <c r="A11" s="28" t="s">
        <v>58</v>
      </c>
      <c r="B11" s="80">
        <v>86</v>
      </c>
      <c r="C11" s="80"/>
      <c r="D11" s="80">
        <v>70.75</v>
      </c>
      <c r="E11" s="189"/>
      <c r="F11" s="80"/>
      <c r="G11" s="80">
        <v>29</v>
      </c>
      <c r="H11" s="80"/>
      <c r="I11" s="80">
        <v>48</v>
      </c>
      <c r="J11" s="80">
        <v>55.5</v>
      </c>
      <c r="K11" s="80">
        <v>36</v>
      </c>
      <c r="L11" s="80"/>
      <c r="M11" s="80"/>
      <c r="N11" s="80">
        <v>78</v>
      </c>
      <c r="O11" s="80"/>
      <c r="P11" s="54">
        <f t="shared" si="0"/>
        <v>57.607142857142854</v>
      </c>
      <c r="Q11" s="34">
        <f t="shared" si="1"/>
        <v>12</v>
      </c>
      <c r="R11" s="64"/>
      <c r="S11" s="4"/>
    </row>
    <row r="12" spans="1:19" ht="12.75">
      <c r="A12" s="28" t="s">
        <v>59</v>
      </c>
      <c r="B12" s="57">
        <v>94</v>
      </c>
      <c r="C12" s="57">
        <v>95</v>
      </c>
      <c r="D12" s="57"/>
      <c r="E12" s="189"/>
      <c r="F12" s="57">
        <v>85</v>
      </c>
      <c r="G12" s="57">
        <v>73</v>
      </c>
      <c r="H12" s="57"/>
      <c r="I12" s="57"/>
      <c r="J12" s="57">
        <v>78.5</v>
      </c>
      <c r="K12" s="57"/>
      <c r="L12" s="57">
        <v>86</v>
      </c>
      <c r="M12" s="57"/>
      <c r="N12" s="57"/>
      <c r="O12" s="57"/>
      <c r="P12" s="54">
        <f t="shared" si="0"/>
        <v>85.25</v>
      </c>
      <c r="Q12" s="34">
        <f t="shared" si="1"/>
        <v>2</v>
      </c>
      <c r="R12" s="64"/>
      <c r="S12" s="4"/>
    </row>
    <row r="13" spans="1:19" ht="12.75">
      <c r="A13" s="28" t="s">
        <v>60</v>
      </c>
      <c r="B13" s="57"/>
      <c r="C13" s="57">
        <v>48</v>
      </c>
      <c r="D13" s="57"/>
      <c r="E13" s="189">
        <v>88</v>
      </c>
      <c r="F13" s="57"/>
      <c r="G13" s="57">
        <v>58</v>
      </c>
      <c r="H13" s="57">
        <v>98</v>
      </c>
      <c r="I13" s="57"/>
      <c r="J13" s="57">
        <v>81</v>
      </c>
      <c r="K13" s="57"/>
      <c r="L13" s="57"/>
      <c r="M13" s="57">
        <v>90</v>
      </c>
      <c r="N13" s="57"/>
      <c r="O13" s="57"/>
      <c r="P13" s="54">
        <f t="shared" si="0"/>
        <v>77.16666666666667</v>
      </c>
      <c r="Q13" s="34">
        <f t="shared" si="1"/>
        <v>7</v>
      </c>
      <c r="R13" s="64"/>
      <c r="S13" s="4"/>
    </row>
    <row r="14" spans="1:19" ht="12.75">
      <c r="A14" s="28" t="s">
        <v>61</v>
      </c>
      <c r="B14" s="80"/>
      <c r="C14" s="80">
        <v>52</v>
      </c>
      <c r="D14" s="80"/>
      <c r="E14" s="189">
        <v>81</v>
      </c>
      <c r="F14" s="80"/>
      <c r="G14" s="80">
        <v>30</v>
      </c>
      <c r="H14" s="80"/>
      <c r="I14" s="80">
        <v>66</v>
      </c>
      <c r="J14" s="80">
        <v>65</v>
      </c>
      <c r="K14" s="80">
        <v>75</v>
      </c>
      <c r="L14" s="80"/>
      <c r="M14" s="80"/>
      <c r="N14" s="80"/>
      <c r="O14" s="80"/>
      <c r="P14" s="54">
        <f t="shared" si="0"/>
        <v>61.5</v>
      </c>
      <c r="Q14" s="34">
        <f t="shared" si="1"/>
        <v>10</v>
      </c>
      <c r="R14" s="64"/>
      <c r="S14" s="4"/>
    </row>
    <row r="15" spans="1:19" ht="12.75">
      <c r="A15" s="28" t="s">
        <v>62</v>
      </c>
      <c r="B15" s="80"/>
      <c r="C15" s="80">
        <v>90</v>
      </c>
      <c r="D15" s="80">
        <v>73.7</v>
      </c>
      <c r="E15" s="189"/>
      <c r="F15" s="80"/>
      <c r="G15" s="80">
        <v>51</v>
      </c>
      <c r="H15" s="80"/>
      <c r="I15" s="80">
        <v>78</v>
      </c>
      <c r="J15" s="80">
        <v>84</v>
      </c>
      <c r="K15" s="80">
        <v>68</v>
      </c>
      <c r="L15" s="80"/>
      <c r="M15" s="80"/>
      <c r="N15" s="80"/>
      <c r="O15" s="80"/>
      <c r="P15" s="54">
        <f t="shared" si="0"/>
        <v>74.11666666666666</v>
      </c>
      <c r="Q15" s="34">
        <f t="shared" si="1"/>
        <v>8</v>
      </c>
      <c r="R15" s="64"/>
      <c r="S15" s="4"/>
    </row>
    <row r="16" spans="1:19" ht="12.75">
      <c r="A16" s="1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4"/>
      <c r="Q16" s="7"/>
      <c r="R16" s="22"/>
      <c r="S16" s="4"/>
    </row>
    <row r="17" spans="1:19" ht="12.75">
      <c r="A17" s="1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4"/>
      <c r="Q17" s="7"/>
      <c r="R17" s="22"/>
      <c r="S17" s="4"/>
    </row>
    <row r="18" spans="1:16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P18" s="5"/>
    </row>
    <row r="19" spans="2:16" ht="12.75">
      <c r="B19" s="115"/>
      <c r="C19" s="115"/>
      <c r="D19" s="115"/>
      <c r="E19" s="115"/>
      <c r="F19" s="115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5:6" ht="12.75">
      <c r="E21" s="65"/>
      <c r="F21" s="65"/>
    </row>
    <row r="22" spans="1:5" ht="12.75">
      <c r="A22" s="28"/>
      <c r="E22" s="65"/>
    </row>
    <row r="28" ht="12.75">
      <c r="A28" s="28"/>
    </row>
    <row r="32" ht="12.75">
      <c r="A32" s="28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C23" sqref="C23"/>
    </sheetView>
  </sheetViews>
  <sheetFormatPr defaultColWidth="9.140625" defaultRowHeight="12.75"/>
  <cols>
    <col min="1" max="1" width="36.140625" style="0" customWidth="1"/>
    <col min="2" max="2" width="17.7109375" style="0" bestFit="1" customWidth="1"/>
    <col min="3" max="3" width="14.7109375" style="0" customWidth="1"/>
  </cols>
  <sheetData>
    <row r="1" spans="1:5" ht="18.75">
      <c r="A1" s="9" t="s">
        <v>48</v>
      </c>
      <c r="B1" s="7"/>
      <c r="C1" s="7"/>
      <c r="D1" s="7"/>
      <c r="E1" s="7"/>
    </row>
    <row r="2" spans="1:5" ht="12.75">
      <c r="A2" s="7"/>
      <c r="B2" s="12"/>
      <c r="C2" s="7"/>
      <c r="D2" s="7"/>
      <c r="E2" s="7"/>
    </row>
    <row r="3" spans="1:5" ht="12.75">
      <c r="A3" s="14"/>
      <c r="B3" s="18" t="s">
        <v>23</v>
      </c>
      <c r="C3" s="69" t="s">
        <v>19</v>
      </c>
      <c r="D3" s="7"/>
      <c r="E3" s="7"/>
    </row>
    <row r="4" spans="1:5" ht="12.75">
      <c r="A4" s="28" t="s">
        <v>51</v>
      </c>
      <c r="B4" s="191" t="s">
        <v>112</v>
      </c>
      <c r="C4" s="69">
        <f>IF(B4="fail",0,50)</f>
        <v>50</v>
      </c>
      <c r="D4" s="7"/>
      <c r="E4" s="7"/>
    </row>
    <row r="5" spans="1:5" ht="12.75">
      <c r="A5" s="28" t="s">
        <v>52</v>
      </c>
      <c r="B5" s="191" t="s">
        <v>112</v>
      </c>
      <c r="C5" s="69">
        <f aca="true" t="shared" si="0" ref="C5:C15">IF(B5="fail",0,50)</f>
        <v>50</v>
      </c>
      <c r="D5" s="7"/>
      <c r="E5" s="7"/>
    </row>
    <row r="6" spans="1:5" ht="12.75">
      <c r="A6" s="28" t="s">
        <v>53</v>
      </c>
      <c r="B6" s="191" t="s">
        <v>112</v>
      </c>
      <c r="C6" s="69">
        <f t="shared" si="0"/>
        <v>50</v>
      </c>
      <c r="D6" s="7"/>
      <c r="E6" s="7"/>
    </row>
    <row r="7" spans="1:5" ht="12.75">
      <c r="A7" s="28" t="s">
        <v>54</v>
      </c>
      <c r="B7" s="191" t="s">
        <v>112</v>
      </c>
      <c r="C7" s="69">
        <f t="shared" si="0"/>
        <v>50</v>
      </c>
      <c r="D7" s="7"/>
      <c r="E7" s="7"/>
    </row>
    <row r="8" spans="1:5" ht="12.75">
      <c r="A8" s="28" t="s">
        <v>55</v>
      </c>
      <c r="B8" s="191" t="s">
        <v>112</v>
      </c>
      <c r="C8" s="69">
        <f t="shared" si="0"/>
        <v>50</v>
      </c>
      <c r="D8" s="7"/>
      <c r="E8" s="7"/>
    </row>
    <row r="9" spans="1:5" ht="12.75">
      <c r="A9" s="28" t="s">
        <v>56</v>
      </c>
      <c r="B9" s="191" t="s">
        <v>113</v>
      </c>
      <c r="C9" s="69">
        <f t="shared" si="0"/>
        <v>0</v>
      </c>
      <c r="D9" s="7"/>
      <c r="E9" s="7"/>
    </row>
    <row r="10" spans="1:5" ht="12.75">
      <c r="A10" s="28" t="s">
        <v>57</v>
      </c>
      <c r="B10" s="191" t="s">
        <v>113</v>
      </c>
      <c r="C10" s="69">
        <f t="shared" si="0"/>
        <v>0</v>
      </c>
      <c r="D10" s="7"/>
      <c r="E10" s="7"/>
    </row>
    <row r="11" spans="1:5" ht="12.75">
      <c r="A11" s="28" t="s">
        <v>58</v>
      </c>
      <c r="B11" s="191" t="s">
        <v>113</v>
      </c>
      <c r="C11" s="69">
        <f t="shared" si="0"/>
        <v>0</v>
      </c>
      <c r="D11" s="7"/>
      <c r="E11" s="7"/>
    </row>
    <row r="12" spans="1:5" ht="12.75">
      <c r="A12" s="28" t="s">
        <v>59</v>
      </c>
      <c r="B12" s="191" t="s">
        <v>112</v>
      </c>
      <c r="C12" s="69">
        <f t="shared" si="0"/>
        <v>50</v>
      </c>
      <c r="D12" s="7"/>
      <c r="E12" s="7"/>
    </row>
    <row r="13" spans="1:5" ht="12.75">
      <c r="A13" s="28" t="s">
        <v>60</v>
      </c>
      <c r="B13" s="191" t="s">
        <v>113</v>
      </c>
      <c r="C13" s="69">
        <f t="shared" si="0"/>
        <v>0</v>
      </c>
      <c r="D13" s="7"/>
      <c r="E13" s="7"/>
    </row>
    <row r="14" spans="1:5" ht="12.75">
      <c r="A14" s="28" t="s">
        <v>61</v>
      </c>
      <c r="B14" s="191" t="s">
        <v>113</v>
      </c>
      <c r="C14" s="69">
        <f t="shared" si="0"/>
        <v>0</v>
      </c>
      <c r="D14" s="7"/>
      <c r="E14" s="7"/>
    </row>
    <row r="15" spans="1:5" ht="12.75">
      <c r="A15" s="28" t="s">
        <v>62</v>
      </c>
      <c r="B15" s="191" t="s">
        <v>113</v>
      </c>
      <c r="C15" s="69">
        <f t="shared" si="0"/>
        <v>0</v>
      </c>
      <c r="D15" s="7"/>
      <c r="E15" s="7"/>
    </row>
    <row r="16" spans="1:3" ht="12.75">
      <c r="A16" s="5"/>
      <c r="B16" s="5"/>
      <c r="C16" s="5"/>
    </row>
  </sheetData>
  <sheetProtection sheet="1" objects="1" scenarios="1"/>
  <printOptions/>
  <pageMargins left="0.75" right="0.75" top="1" bottom="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C24" sqref="C24"/>
    </sheetView>
  </sheetViews>
  <sheetFormatPr defaultColWidth="9.140625" defaultRowHeight="12.75"/>
  <cols>
    <col min="1" max="1" width="35.00390625" style="0" customWidth="1"/>
    <col min="2" max="2" width="10.00390625" style="0" customWidth="1"/>
    <col min="3" max="3" width="10.28125" style="0" customWidth="1"/>
    <col min="4" max="4" width="13.421875" style="0" customWidth="1"/>
    <col min="5" max="5" width="10.140625" style="0" customWidth="1"/>
    <col min="6" max="6" width="10.00390625" style="0" customWidth="1"/>
    <col min="7" max="7" width="11.00390625" style="0" customWidth="1"/>
    <col min="8" max="8" width="9.421875" style="0" customWidth="1"/>
    <col min="9" max="10" width="10.00390625" style="0" customWidth="1"/>
  </cols>
  <sheetData>
    <row r="1" spans="1:12" ht="18.75">
      <c r="A1" s="9" t="s">
        <v>83</v>
      </c>
      <c r="B1" s="7"/>
      <c r="C1" s="7"/>
      <c r="D1" s="7"/>
      <c r="E1" s="7"/>
      <c r="F1" s="7"/>
      <c r="G1" s="7"/>
      <c r="H1" s="7"/>
      <c r="I1" s="11"/>
      <c r="J1" s="7"/>
      <c r="K1" s="7"/>
      <c r="L1" s="7"/>
    </row>
    <row r="2" spans="1:12" ht="12.75">
      <c r="A2" s="47"/>
      <c r="B2" s="7"/>
      <c r="D2" s="11" t="s">
        <v>81</v>
      </c>
      <c r="E2" s="7">
        <f>MAX(D6:D17)</f>
        <v>103.33</v>
      </c>
      <c r="F2" s="7" t="s">
        <v>22</v>
      </c>
      <c r="G2" s="7"/>
      <c r="H2" s="7"/>
      <c r="I2" s="11"/>
      <c r="J2" s="7"/>
      <c r="K2" s="7"/>
      <c r="L2" s="7"/>
    </row>
    <row r="3" spans="1:12" ht="12.75">
      <c r="A3" s="10"/>
      <c r="B3" s="7"/>
      <c r="D3" s="11" t="s">
        <v>82</v>
      </c>
      <c r="E3" s="7">
        <f>MIN(D6:D17)</f>
        <v>51.77</v>
      </c>
      <c r="F3" s="7" t="s">
        <v>22</v>
      </c>
      <c r="G3" s="7"/>
      <c r="H3" s="7"/>
      <c r="I3" s="11"/>
      <c r="J3" s="7"/>
      <c r="K3" s="7"/>
      <c r="L3" s="7"/>
    </row>
    <row r="4" spans="1:12" ht="12.75">
      <c r="A4" s="19"/>
      <c r="B4" s="19"/>
      <c r="C4" s="19"/>
      <c r="D4" s="19"/>
      <c r="E4" s="7"/>
      <c r="F4" s="19"/>
      <c r="G4" s="19"/>
      <c r="H4" s="19"/>
      <c r="I4" s="30"/>
      <c r="J4" s="7"/>
      <c r="K4" s="7"/>
      <c r="L4" s="7"/>
    </row>
    <row r="5" spans="1:12" ht="30.75" customHeight="1">
      <c r="A5" s="104"/>
      <c r="B5" s="48" t="s">
        <v>78</v>
      </c>
      <c r="C5" s="48" t="s">
        <v>79</v>
      </c>
      <c r="D5" s="48" t="s">
        <v>80</v>
      </c>
      <c r="E5" s="48" t="s">
        <v>13</v>
      </c>
      <c r="F5" s="29" t="s">
        <v>42</v>
      </c>
      <c r="G5" s="29"/>
      <c r="H5" s="29"/>
      <c r="I5" s="17"/>
      <c r="J5" s="15"/>
      <c r="K5" s="6"/>
      <c r="L5" s="7"/>
    </row>
    <row r="6" spans="1:12" ht="12.75">
      <c r="A6" s="28" t="s">
        <v>51</v>
      </c>
      <c r="B6" s="185">
        <v>53.04</v>
      </c>
      <c r="C6" s="185">
        <v>54.56</v>
      </c>
      <c r="D6" s="63">
        <f>MIN(B6:C6)</f>
        <v>53.04</v>
      </c>
      <c r="E6" s="76">
        <f aca="true" t="shared" si="0" ref="E6:E17">75*(($E$2/D6)^2-1)/(($E$2/$E$3)^2-1)</f>
        <v>70.26206796187668</v>
      </c>
      <c r="F6" s="22">
        <f aca="true" t="shared" si="1" ref="F6:F17">RANK(E6,$E$6:$E$17)</f>
        <v>2</v>
      </c>
      <c r="G6" s="63"/>
      <c r="H6" s="63"/>
      <c r="I6" s="32"/>
      <c r="J6" s="33"/>
      <c r="K6" s="22"/>
      <c r="L6" s="7"/>
    </row>
    <row r="7" spans="1:12" ht="12.75">
      <c r="A7" s="28" t="s">
        <v>52</v>
      </c>
      <c r="B7" s="198">
        <v>56.11</v>
      </c>
      <c r="C7" s="198">
        <v>55.87</v>
      </c>
      <c r="D7" s="63">
        <f aca="true" t="shared" si="2" ref="D7:D17">MIN(B7:C7)</f>
        <v>55.87</v>
      </c>
      <c r="E7" s="76">
        <f t="shared" si="0"/>
        <v>60.84240062311318</v>
      </c>
      <c r="F7" s="22">
        <f t="shared" si="1"/>
        <v>6</v>
      </c>
      <c r="G7" s="103"/>
      <c r="H7" s="103"/>
      <c r="I7" s="32"/>
      <c r="J7" s="33"/>
      <c r="K7" s="22"/>
      <c r="L7" s="7"/>
    </row>
    <row r="8" spans="1:12" ht="12.75">
      <c r="A8" s="28" t="s">
        <v>53</v>
      </c>
      <c r="B8" s="185">
        <v>100.14</v>
      </c>
      <c r="C8" s="185">
        <v>58.78</v>
      </c>
      <c r="D8" s="63">
        <f t="shared" si="2"/>
        <v>58.78</v>
      </c>
      <c r="E8" s="76">
        <f t="shared" si="0"/>
        <v>52.54014143481329</v>
      </c>
      <c r="F8" s="22">
        <f t="shared" si="1"/>
        <v>7</v>
      </c>
      <c r="G8" s="63"/>
      <c r="H8" s="63"/>
      <c r="I8" s="32"/>
      <c r="J8" s="33"/>
      <c r="K8" s="22"/>
      <c r="L8" s="7"/>
    </row>
    <row r="9" spans="1:12" ht="12.75">
      <c r="A9" s="28" t="s">
        <v>54</v>
      </c>
      <c r="B9" s="185">
        <v>59.7</v>
      </c>
      <c r="C9" s="185">
        <v>103.29</v>
      </c>
      <c r="D9" s="63">
        <f t="shared" si="2"/>
        <v>59.7</v>
      </c>
      <c r="E9" s="76">
        <f t="shared" si="0"/>
        <v>50.16455524022752</v>
      </c>
      <c r="F9" s="22">
        <f t="shared" si="1"/>
        <v>8</v>
      </c>
      <c r="G9" s="63"/>
      <c r="H9" s="103"/>
      <c r="I9" s="32"/>
      <c r="J9" s="33"/>
      <c r="K9" s="22"/>
      <c r="L9" s="7"/>
    </row>
    <row r="10" spans="1:12" ht="12.75">
      <c r="A10" s="28" t="s">
        <v>55</v>
      </c>
      <c r="B10" s="185">
        <v>51.77</v>
      </c>
      <c r="C10" s="198">
        <v>54.52</v>
      </c>
      <c r="D10" s="63">
        <f t="shared" si="2"/>
        <v>51.77</v>
      </c>
      <c r="E10" s="76">
        <f t="shared" si="0"/>
        <v>75</v>
      </c>
      <c r="F10" s="22">
        <f t="shared" si="1"/>
        <v>1</v>
      </c>
      <c r="G10" s="63"/>
      <c r="H10" s="63"/>
      <c r="I10" s="32"/>
      <c r="J10" s="33"/>
      <c r="K10" s="22"/>
      <c r="L10" s="7"/>
    </row>
    <row r="11" spans="1:12" ht="12.75">
      <c r="A11" s="28" t="s">
        <v>56</v>
      </c>
      <c r="B11" s="185">
        <v>56.34</v>
      </c>
      <c r="C11" s="185">
        <v>54.29</v>
      </c>
      <c r="D11" s="63">
        <f t="shared" si="2"/>
        <v>54.29</v>
      </c>
      <c r="E11" s="76">
        <f t="shared" si="0"/>
        <v>65.91966448308195</v>
      </c>
      <c r="F11" s="22">
        <f t="shared" si="1"/>
        <v>5</v>
      </c>
      <c r="G11" s="63"/>
      <c r="H11" s="63"/>
      <c r="I11" s="32"/>
      <c r="J11" s="33"/>
      <c r="K11" s="22"/>
      <c r="L11" s="7"/>
    </row>
    <row r="12" spans="1:12" ht="12.75">
      <c r="A12" s="28" t="s">
        <v>57</v>
      </c>
      <c r="B12" s="185">
        <v>132.46</v>
      </c>
      <c r="C12" s="185">
        <v>102.95</v>
      </c>
      <c r="D12" s="63">
        <f t="shared" si="2"/>
        <v>102.95</v>
      </c>
      <c r="E12" s="76">
        <f t="shared" si="0"/>
        <v>0.18590064829737568</v>
      </c>
      <c r="F12" s="22">
        <f t="shared" si="1"/>
        <v>10</v>
      </c>
      <c r="G12" s="63"/>
      <c r="H12" s="63"/>
      <c r="I12" s="32"/>
      <c r="J12" s="33"/>
      <c r="K12" s="22"/>
      <c r="L12" s="7"/>
    </row>
    <row r="13" spans="1:12" ht="12.75">
      <c r="A13" s="28" t="s">
        <v>58</v>
      </c>
      <c r="B13" s="185" t="s">
        <v>104</v>
      </c>
      <c r="C13" s="185" t="s">
        <v>104</v>
      </c>
      <c r="D13" s="63"/>
      <c r="E13" s="76">
        <v>0</v>
      </c>
      <c r="F13" s="22">
        <f t="shared" si="1"/>
        <v>11</v>
      </c>
      <c r="G13" s="63"/>
      <c r="H13" s="63"/>
      <c r="I13" s="32"/>
      <c r="J13" s="33"/>
      <c r="K13" s="22"/>
      <c r="L13" s="7"/>
    </row>
    <row r="14" spans="1:12" ht="12.75">
      <c r="A14" s="28" t="s">
        <v>59</v>
      </c>
      <c r="B14" s="185">
        <v>103.33</v>
      </c>
      <c r="C14" s="185">
        <v>130</v>
      </c>
      <c r="D14" s="63">
        <f t="shared" si="2"/>
        <v>103.33</v>
      </c>
      <c r="E14" s="76">
        <f t="shared" si="0"/>
        <v>0</v>
      </c>
      <c r="F14" s="22">
        <f t="shared" si="1"/>
        <v>11</v>
      </c>
      <c r="G14" s="63"/>
      <c r="H14" s="63"/>
      <c r="I14" s="32"/>
      <c r="J14" s="33"/>
      <c r="K14" s="22"/>
      <c r="L14" s="7"/>
    </row>
    <row r="15" spans="1:12" ht="12.75">
      <c r="A15" s="28" t="s">
        <v>60</v>
      </c>
      <c r="B15" s="185">
        <v>54.27</v>
      </c>
      <c r="C15" s="185">
        <v>54.67</v>
      </c>
      <c r="D15" s="63">
        <f t="shared" si="2"/>
        <v>54.27</v>
      </c>
      <c r="E15" s="76">
        <f t="shared" si="0"/>
        <v>65.98678978459664</v>
      </c>
      <c r="F15" s="22">
        <f t="shared" si="1"/>
        <v>4</v>
      </c>
      <c r="G15" s="63"/>
      <c r="H15" s="63"/>
      <c r="I15" s="32"/>
      <c r="J15" s="33"/>
      <c r="K15" s="22"/>
      <c r="L15" s="7"/>
    </row>
    <row r="16" spans="1:12" ht="12.75">
      <c r="A16" s="28" t="s">
        <v>61</v>
      </c>
      <c r="B16" s="198">
        <v>55.82</v>
      </c>
      <c r="C16" s="198">
        <v>53.47</v>
      </c>
      <c r="D16" s="63">
        <f t="shared" si="2"/>
        <v>53.47</v>
      </c>
      <c r="E16" s="76">
        <f t="shared" si="0"/>
        <v>68.73387854796307</v>
      </c>
      <c r="F16" s="22">
        <f t="shared" si="1"/>
        <v>3</v>
      </c>
      <c r="G16" s="63"/>
      <c r="H16" s="63"/>
      <c r="I16" s="32"/>
      <c r="J16" s="33"/>
      <c r="K16" s="22"/>
      <c r="L16" s="7"/>
    </row>
    <row r="17" spans="1:12" ht="12.75">
      <c r="A17" s="28" t="s">
        <v>62</v>
      </c>
      <c r="B17" s="185">
        <v>102.2</v>
      </c>
      <c r="C17" s="185" t="s">
        <v>104</v>
      </c>
      <c r="D17" s="63">
        <f t="shared" si="2"/>
        <v>102.2</v>
      </c>
      <c r="E17" s="76">
        <f t="shared" si="0"/>
        <v>0.5589137075733707</v>
      </c>
      <c r="F17" s="22">
        <f t="shared" si="1"/>
        <v>9</v>
      </c>
      <c r="G17" s="63"/>
      <c r="H17" s="63"/>
      <c r="I17" s="32"/>
      <c r="J17" s="33"/>
      <c r="K17" s="22"/>
      <c r="L17" s="7"/>
    </row>
    <row r="18" spans="1:12" ht="12.75">
      <c r="A18" s="30"/>
      <c r="B18" s="30"/>
      <c r="C18" s="30"/>
      <c r="D18" s="30"/>
      <c r="E18" s="30"/>
      <c r="F18" s="30"/>
      <c r="G18" s="30"/>
      <c r="H18" s="30"/>
      <c r="I18" s="30"/>
      <c r="J18" s="7"/>
      <c r="K18" s="7"/>
      <c r="L18" s="7"/>
    </row>
    <row r="19" spans="1:12" ht="12.75">
      <c r="A19" s="7"/>
      <c r="B19" s="16"/>
      <c r="C19" s="16"/>
      <c r="D19" s="16"/>
      <c r="E19" s="16"/>
      <c r="F19" s="16"/>
      <c r="G19" s="16"/>
      <c r="H19" s="16"/>
      <c r="I19" s="7"/>
      <c r="J19" s="7"/>
      <c r="K19" s="7"/>
      <c r="L19" s="7"/>
    </row>
    <row r="20" spans="1:12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F11" sqref="F11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3" width="14.00390625" style="0" customWidth="1"/>
    <col min="4" max="4" width="18.7109375" style="0" customWidth="1"/>
    <col min="5" max="5" width="16.140625" style="0" customWidth="1"/>
    <col min="6" max="7" width="14.421875" style="0" customWidth="1"/>
    <col min="8" max="8" width="18.00390625" style="0" customWidth="1"/>
  </cols>
  <sheetData>
    <row r="1" spans="1:9" ht="18.75">
      <c r="A1" s="9" t="s">
        <v>84</v>
      </c>
      <c r="B1" s="9"/>
      <c r="C1" s="7"/>
      <c r="D1" s="7"/>
      <c r="E1" s="7"/>
      <c r="F1" s="7"/>
      <c r="G1" s="7"/>
      <c r="H1" s="7"/>
      <c r="I1" s="7"/>
    </row>
    <row r="2" spans="1:9" ht="12.75">
      <c r="A2" s="30"/>
      <c r="B2" s="30"/>
      <c r="C2" s="30"/>
      <c r="D2" s="30"/>
      <c r="E2" s="30"/>
      <c r="F2" s="30"/>
      <c r="G2" s="30"/>
      <c r="H2" s="7"/>
      <c r="I2" s="7"/>
    </row>
    <row r="3" spans="1:9" ht="12.75">
      <c r="A3" s="30"/>
      <c r="B3" s="29" t="s">
        <v>111</v>
      </c>
      <c r="C3" s="29" t="s">
        <v>9</v>
      </c>
      <c r="D3" s="29" t="s">
        <v>10</v>
      </c>
      <c r="E3" s="29" t="s">
        <v>11</v>
      </c>
      <c r="F3" s="29" t="s">
        <v>18</v>
      </c>
      <c r="G3" s="29" t="s">
        <v>12</v>
      </c>
      <c r="H3" s="6" t="s">
        <v>19</v>
      </c>
      <c r="I3" s="7"/>
    </row>
    <row r="4" spans="1:9" ht="12.75">
      <c r="A4" s="28" t="s">
        <v>51</v>
      </c>
      <c r="B4" s="190"/>
      <c r="C4" s="72"/>
      <c r="D4" s="72"/>
      <c r="E4" s="72"/>
      <c r="F4" s="72"/>
      <c r="G4" s="72"/>
      <c r="H4" s="71">
        <f aca="true" t="shared" si="0" ref="H4:H15">SUM(B4:G4)</f>
        <v>0</v>
      </c>
      <c r="I4" s="7"/>
    </row>
    <row r="5" spans="1:9" ht="12.75">
      <c r="A5" s="28" t="s">
        <v>52</v>
      </c>
      <c r="B5" s="190"/>
      <c r="C5" s="72"/>
      <c r="D5" s="72"/>
      <c r="E5" s="72"/>
      <c r="F5" s="72"/>
      <c r="G5" s="72"/>
      <c r="H5" s="71">
        <f t="shared" si="0"/>
        <v>0</v>
      </c>
      <c r="I5" s="7"/>
    </row>
    <row r="6" spans="1:9" ht="12.75">
      <c r="A6" s="28" t="s">
        <v>53</v>
      </c>
      <c r="B6" s="190"/>
      <c r="C6" s="72"/>
      <c r="D6" s="72"/>
      <c r="E6" s="72"/>
      <c r="F6" s="72"/>
      <c r="G6" s="72"/>
      <c r="H6" s="71">
        <f t="shared" si="0"/>
        <v>0</v>
      </c>
      <c r="I6" s="7"/>
    </row>
    <row r="7" spans="1:9" ht="12.75">
      <c r="A7" s="28" t="s">
        <v>54</v>
      </c>
      <c r="B7" s="190"/>
      <c r="C7" s="72">
        <v>-20</v>
      </c>
      <c r="D7" s="72"/>
      <c r="E7" s="72"/>
      <c r="F7" s="72"/>
      <c r="G7" s="72"/>
      <c r="H7" s="71">
        <f t="shared" si="0"/>
        <v>-20</v>
      </c>
      <c r="I7" s="7"/>
    </row>
    <row r="8" spans="1:9" ht="12.75">
      <c r="A8" s="28" t="s">
        <v>55</v>
      </c>
      <c r="B8" s="190"/>
      <c r="C8" s="72"/>
      <c r="D8" s="72"/>
      <c r="E8" s="72"/>
      <c r="F8" s="72"/>
      <c r="G8" s="72"/>
      <c r="H8" s="71">
        <f t="shared" si="0"/>
        <v>0</v>
      </c>
      <c r="I8" s="7"/>
    </row>
    <row r="9" spans="1:9" ht="12.75">
      <c r="A9" s="28" t="s">
        <v>56</v>
      </c>
      <c r="B9" s="190"/>
      <c r="C9" s="72">
        <v>-10</v>
      </c>
      <c r="D9" s="72"/>
      <c r="E9" s="72"/>
      <c r="F9" s="72"/>
      <c r="G9" s="72"/>
      <c r="H9" s="71">
        <f t="shared" si="0"/>
        <v>-10</v>
      </c>
      <c r="I9" s="7"/>
    </row>
    <row r="10" spans="1:9" ht="12.75">
      <c r="A10" s="28" t="s">
        <v>57</v>
      </c>
      <c r="B10" s="190"/>
      <c r="C10" s="72"/>
      <c r="D10" s="72"/>
      <c r="E10" s="72"/>
      <c r="F10" s="72">
        <v>-25</v>
      </c>
      <c r="G10" s="72"/>
      <c r="H10" s="71">
        <f t="shared" si="0"/>
        <v>-25</v>
      </c>
      <c r="I10" s="7"/>
    </row>
    <row r="11" spans="1:9" ht="12.75">
      <c r="A11" s="28" t="s">
        <v>58</v>
      </c>
      <c r="B11" s="190"/>
      <c r="C11" s="72"/>
      <c r="D11" s="72"/>
      <c r="E11" s="72"/>
      <c r="F11" s="72"/>
      <c r="G11" s="72"/>
      <c r="H11" s="71">
        <f t="shared" si="0"/>
        <v>0</v>
      </c>
      <c r="I11" s="7"/>
    </row>
    <row r="12" spans="1:9" ht="12.75">
      <c r="A12" s="28" t="s">
        <v>59</v>
      </c>
      <c r="B12" s="190"/>
      <c r="C12" s="72"/>
      <c r="D12" s="72"/>
      <c r="E12" s="72"/>
      <c r="F12" s="72"/>
      <c r="G12" s="72"/>
      <c r="H12" s="71">
        <f t="shared" si="0"/>
        <v>0</v>
      </c>
      <c r="I12" s="7"/>
    </row>
    <row r="13" spans="1:9" ht="12.75">
      <c r="A13" s="28" t="s">
        <v>60</v>
      </c>
      <c r="B13" s="190"/>
      <c r="C13" s="72"/>
      <c r="D13" s="72"/>
      <c r="E13" s="72"/>
      <c r="F13" s="72"/>
      <c r="G13" s="72"/>
      <c r="H13" s="71">
        <f t="shared" si="0"/>
        <v>0</v>
      </c>
      <c r="I13" s="7"/>
    </row>
    <row r="14" spans="1:9" ht="12.75">
      <c r="A14" s="28" t="s">
        <v>61</v>
      </c>
      <c r="B14" s="190"/>
      <c r="C14" s="72"/>
      <c r="D14" s="72"/>
      <c r="E14" s="72"/>
      <c r="F14" s="72"/>
      <c r="G14" s="72"/>
      <c r="H14" s="71">
        <f t="shared" si="0"/>
        <v>0</v>
      </c>
      <c r="I14" s="7"/>
    </row>
    <row r="15" spans="1:9" ht="12.75">
      <c r="A15" s="28" t="s">
        <v>62</v>
      </c>
      <c r="B15" s="190">
        <v>-5</v>
      </c>
      <c r="C15" s="72"/>
      <c r="D15" s="72"/>
      <c r="E15" s="72"/>
      <c r="F15" s="72"/>
      <c r="G15" s="72"/>
      <c r="H15" s="71">
        <f t="shared" si="0"/>
        <v>-5</v>
      </c>
      <c r="I15" s="7"/>
    </row>
    <row r="16" spans="1:9" ht="12.75">
      <c r="A16" s="30"/>
      <c r="B16" s="30"/>
      <c r="C16" s="30"/>
      <c r="D16" s="30"/>
      <c r="E16" s="30"/>
      <c r="F16" s="30"/>
      <c r="G16" s="30"/>
      <c r="H16" s="12"/>
      <c r="I16" s="7"/>
    </row>
    <row r="17" spans="1:9" ht="12.75">
      <c r="A17" s="30"/>
      <c r="B17" s="30"/>
      <c r="C17" s="48"/>
      <c r="D17" s="29"/>
      <c r="E17" s="29"/>
      <c r="F17" s="30"/>
      <c r="G17" s="30"/>
      <c r="H17" s="7"/>
      <c r="I17" s="7"/>
    </row>
    <row r="18" spans="1:9" ht="12.75">
      <c r="A18" s="28"/>
      <c r="B18" s="28"/>
      <c r="C18" s="60"/>
      <c r="D18" s="49"/>
      <c r="E18" s="63"/>
      <c r="F18" s="30"/>
      <c r="G18" s="30"/>
      <c r="H18" s="7"/>
      <c r="I18" s="7"/>
    </row>
    <row r="19" spans="1:9" ht="12.75">
      <c r="A19" s="28"/>
      <c r="B19" s="28"/>
      <c r="C19" s="60"/>
      <c r="D19" s="49"/>
      <c r="E19" s="63"/>
      <c r="F19" s="30"/>
      <c r="G19" s="30"/>
      <c r="H19" s="7"/>
      <c r="I19" s="7"/>
    </row>
    <row r="20" spans="1:9" ht="15">
      <c r="A20" s="28"/>
      <c r="B20" s="28"/>
      <c r="C20" s="60"/>
      <c r="D20" s="49"/>
      <c r="E20" s="63"/>
      <c r="F20" s="35"/>
      <c r="G20" s="30"/>
      <c r="H20" s="7"/>
      <c r="I20" s="7"/>
    </row>
    <row r="21" spans="1:9" ht="15">
      <c r="A21" s="28"/>
      <c r="B21" s="28"/>
      <c r="C21" s="60"/>
      <c r="D21" s="49"/>
      <c r="E21" s="63"/>
      <c r="F21" s="35"/>
      <c r="G21" s="30"/>
      <c r="H21" s="7"/>
      <c r="I21" s="7"/>
    </row>
    <row r="22" spans="1:9" ht="15">
      <c r="A22" s="28"/>
      <c r="B22" s="28"/>
      <c r="C22" s="60"/>
      <c r="D22" s="49"/>
      <c r="E22" s="63"/>
      <c r="F22" s="35"/>
      <c r="G22" s="30"/>
      <c r="H22" s="7"/>
      <c r="I22" s="7"/>
    </row>
    <row r="23" spans="1:9" ht="15">
      <c r="A23" s="28"/>
      <c r="B23" s="28"/>
      <c r="C23" s="60"/>
      <c r="D23" s="49"/>
      <c r="E23" s="63"/>
      <c r="F23" s="35"/>
      <c r="G23" s="30"/>
      <c r="H23" s="7"/>
      <c r="I23" s="7"/>
    </row>
    <row r="24" spans="1:9" ht="15">
      <c r="A24" s="28"/>
      <c r="B24" s="28"/>
      <c r="C24" s="60"/>
      <c r="D24" s="49"/>
      <c r="E24" s="63"/>
      <c r="F24" s="35"/>
      <c r="G24" s="30"/>
      <c r="H24" s="7"/>
      <c r="I24" s="7"/>
    </row>
    <row r="25" spans="1:9" ht="15">
      <c r="A25" s="28"/>
      <c r="B25" s="28"/>
      <c r="C25" s="60"/>
      <c r="D25" s="49"/>
      <c r="E25" s="63"/>
      <c r="F25" s="35"/>
      <c r="G25" s="30"/>
      <c r="H25" s="7"/>
      <c r="I25" s="7"/>
    </row>
    <row r="26" spans="1:9" ht="15">
      <c r="A26" s="28"/>
      <c r="B26" s="28"/>
      <c r="C26" s="60"/>
      <c r="D26" s="49"/>
      <c r="E26" s="63"/>
      <c r="F26" s="35"/>
      <c r="G26" s="30"/>
      <c r="H26" s="7"/>
      <c r="I26" s="7"/>
    </row>
    <row r="27" spans="1:9" ht="15">
      <c r="A27" s="28"/>
      <c r="B27" s="28"/>
      <c r="C27" s="60"/>
      <c r="D27" s="49"/>
      <c r="E27" s="63"/>
      <c r="F27" s="35"/>
      <c r="G27" s="30"/>
      <c r="H27" s="7"/>
      <c r="I27" s="7"/>
    </row>
    <row r="28" spans="1:9" ht="15">
      <c r="A28" s="28"/>
      <c r="B28" s="28"/>
      <c r="C28" s="60"/>
      <c r="D28" s="49"/>
      <c r="E28" s="63"/>
      <c r="F28" s="35"/>
      <c r="G28" s="30"/>
      <c r="H28" s="7"/>
      <c r="I28" s="7"/>
    </row>
    <row r="29" spans="1:9" ht="15">
      <c r="A29" s="28"/>
      <c r="B29" s="28"/>
      <c r="C29" s="60"/>
      <c r="D29" s="49"/>
      <c r="E29" s="63"/>
      <c r="F29" s="35"/>
      <c r="G29" s="30"/>
      <c r="H29" s="7"/>
      <c r="I29" s="7"/>
    </row>
    <row r="30" spans="1:9" ht="12.75">
      <c r="A30" s="28"/>
      <c r="B30" s="28"/>
      <c r="C30" s="60"/>
      <c r="D30" s="49"/>
      <c r="E30" s="63"/>
      <c r="F30" s="30"/>
      <c r="G30" s="30"/>
      <c r="H30" s="7"/>
      <c r="I30" s="7"/>
    </row>
    <row r="31" spans="1:9" ht="15">
      <c r="A31" s="28"/>
      <c r="B31" s="28"/>
      <c r="C31" s="60"/>
      <c r="D31" s="49"/>
      <c r="E31" s="63"/>
      <c r="F31" s="35"/>
      <c r="G31" s="30"/>
      <c r="H31" s="7"/>
      <c r="I31" s="7"/>
    </row>
    <row r="32" spans="1:6" ht="12.75">
      <c r="A32" s="28"/>
      <c r="B32" s="28"/>
      <c r="C32" s="61"/>
      <c r="D32" s="49"/>
      <c r="E32" s="63"/>
      <c r="F32" s="1"/>
    </row>
    <row r="33" spans="1:6" ht="12.75">
      <c r="A33" s="1"/>
      <c r="B33" s="1"/>
      <c r="C33" s="1"/>
      <c r="D33" s="30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65" zoomScaleNormal="65" workbookViewId="0" topLeftCell="A1">
      <selection activeCell="I28" sqref="I28"/>
    </sheetView>
  </sheetViews>
  <sheetFormatPr defaultColWidth="9.140625" defaultRowHeight="12.75"/>
  <cols>
    <col min="1" max="1" width="44.421875" style="0" customWidth="1"/>
    <col min="2" max="2" width="14.7109375" style="0" customWidth="1"/>
    <col min="3" max="3" width="11.8515625" style="0" customWidth="1"/>
    <col min="4" max="4" width="10.57421875" style="0" customWidth="1"/>
    <col min="5" max="5" width="12.421875" style="0" customWidth="1"/>
    <col min="7" max="7" width="11.57421875" style="0" customWidth="1"/>
    <col min="8" max="8" width="15.28125" style="0" customWidth="1"/>
    <col min="10" max="10" width="12.8515625" style="0" customWidth="1"/>
    <col min="11" max="11" width="9.28125" style="0" customWidth="1"/>
    <col min="12" max="12" width="10.421875" style="0" customWidth="1"/>
    <col min="13" max="13" width="11.140625" style="0" customWidth="1"/>
    <col min="14" max="14" width="9.00390625" style="0" customWidth="1"/>
    <col min="15" max="15" width="10.28125" style="0" customWidth="1"/>
    <col min="16" max="16" width="13.28125" style="0" customWidth="1"/>
  </cols>
  <sheetData>
    <row r="1" spans="1:15" ht="18.75">
      <c r="A1" s="9" t="s">
        <v>50</v>
      </c>
      <c r="B1" s="7"/>
      <c r="C1" s="7"/>
      <c r="D1" s="7"/>
      <c r="E1" s="7"/>
      <c r="F1" s="47"/>
      <c r="G1" s="7"/>
      <c r="H1" s="7"/>
      <c r="I1" s="7"/>
      <c r="J1" s="7"/>
      <c r="K1" s="7"/>
      <c r="L1" s="7"/>
      <c r="M1" s="7"/>
      <c r="N1" s="7"/>
      <c r="O1" s="7"/>
    </row>
    <row r="2" spans="1:16" ht="12.75">
      <c r="A2" s="7"/>
      <c r="B2" s="7"/>
      <c r="C2" s="7"/>
      <c r="D2" s="7"/>
      <c r="E2" s="6" t="s">
        <v>123</v>
      </c>
      <c r="F2" s="47"/>
      <c r="G2" s="7"/>
      <c r="H2" s="7"/>
      <c r="I2" s="7"/>
      <c r="J2" s="7"/>
      <c r="K2" s="6" t="s">
        <v>125</v>
      </c>
      <c r="L2" s="7"/>
      <c r="M2" s="7"/>
      <c r="N2" s="7"/>
      <c r="O2" s="36"/>
      <c r="P2" s="31"/>
    </row>
    <row r="3" spans="1:19" ht="12.75">
      <c r="A3" s="7"/>
      <c r="B3" s="6" t="s">
        <v>8</v>
      </c>
      <c r="C3" s="6" t="s">
        <v>7</v>
      </c>
      <c r="D3" s="6" t="s">
        <v>44</v>
      </c>
      <c r="E3" s="45" t="s">
        <v>124</v>
      </c>
      <c r="F3" s="6" t="s">
        <v>6</v>
      </c>
      <c r="G3" s="6" t="s">
        <v>88</v>
      </c>
      <c r="H3" s="3" t="s">
        <v>89</v>
      </c>
      <c r="I3" s="3" t="s">
        <v>90</v>
      </c>
      <c r="J3" s="6" t="s">
        <v>4</v>
      </c>
      <c r="K3" s="6" t="s">
        <v>126</v>
      </c>
      <c r="L3" s="6" t="s">
        <v>5</v>
      </c>
      <c r="M3" s="6" t="s">
        <v>3</v>
      </c>
      <c r="S3" s="6"/>
    </row>
    <row r="4" spans="1:19" ht="12.75">
      <c r="A4" s="8" t="s">
        <v>51</v>
      </c>
      <c r="B4" s="64">
        <f>Paper!P4</f>
        <v>84</v>
      </c>
      <c r="C4" s="64">
        <f>Static!J4</f>
        <v>31.0625</v>
      </c>
      <c r="D4" s="64">
        <f>Cost!C7</f>
        <v>30.058818781893734</v>
      </c>
      <c r="E4" s="64">
        <f>'Fuel Economy '!G6</f>
        <v>200</v>
      </c>
      <c r="F4" s="64">
        <f>Oral!Q4</f>
        <v>69.06666666666666</v>
      </c>
      <c r="G4" s="78">
        <f>Noise!E5</f>
        <v>300</v>
      </c>
      <c r="H4" s="81">
        <f>Acceleration!E5</f>
        <v>81.13322414072442</v>
      </c>
      <c r="I4" s="81">
        <f>Braking!E6</f>
        <v>40.451758936290815</v>
      </c>
      <c r="J4" s="64">
        <f>Emissions!F6</f>
        <v>288.82744558086097</v>
      </c>
      <c r="K4" s="64">
        <f>'Cold Start'!C4</f>
        <v>50</v>
      </c>
      <c r="L4" s="64">
        <f>Handling!E6</f>
        <v>70.26206796187668</v>
      </c>
      <c r="M4" s="64">
        <f>Penalties!H4</f>
        <v>0</v>
      </c>
      <c r="N4" s="65"/>
      <c r="S4" s="78"/>
    </row>
    <row r="5" spans="1:19" ht="12.75">
      <c r="A5" s="8" t="s">
        <v>52</v>
      </c>
      <c r="B5" s="64">
        <f>Paper!P5</f>
        <v>82.9</v>
      </c>
      <c r="C5" s="64">
        <f>Static!J5</f>
        <v>37.5625</v>
      </c>
      <c r="D5" s="64">
        <f>Cost!C8</f>
        <v>46.19061651069655</v>
      </c>
      <c r="E5" s="64">
        <f>'Fuel Economy '!G7</f>
        <v>0</v>
      </c>
      <c r="F5" s="64">
        <f>Oral!Q5</f>
        <v>47.666666666666664</v>
      </c>
      <c r="G5" s="78">
        <f>Noise!E6</f>
        <v>240.8593265301279</v>
      </c>
      <c r="H5" s="81">
        <f>Acceleration!E6</f>
        <v>87.07894426258949</v>
      </c>
      <c r="I5" s="81">
        <f>Braking!E7</f>
        <v>28.879255103547077</v>
      </c>
      <c r="J5" s="64">
        <f>Emissions!F7</f>
        <v>281.402282518384</v>
      </c>
      <c r="K5" s="64">
        <f>'Cold Start'!C5</f>
        <v>50</v>
      </c>
      <c r="L5" s="64">
        <f>Handling!E7</f>
        <v>60.84240062311318</v>
      </c>
      <c r="M5" s="64">
        <f>Penalties!H5</f>
        <v>0</v>
      </c>
      <c r="N5" s="65"/>
      <c r="S5" s="78"/>
    </row>
    <row r="6" spans="1:19" ht="12.75">
      <c r="A6" s="8" t="s">
        <v>53</v>
      </c>
      <c r="B6" s="64">
        <f>Paper!P6</f>
        <v>89.41666666666667</v>
      </c>
      <c r="C6" s="64">
        <f>Static!J6</f>
        <v>35.1875</v>
      </c>
      <c r="D6" s="64">
        <f>Cost!C9</f>
        <v>13.159250808350176</v>
      </c>
      <c r="E6" s="64">
        <f>'Fuel Economy '!G8</f>
        <v>194.24828077313197</v>
      </c>
      <c r="F6" s="64">
        <f>Oral!Q6</f>
        <v>85</v>
      </c>
      <c r="G6" s="78">
        <f>Noise!E7</f>
        <v>0</v>
      </c>
      <c r="H6" s="81">
        <f>Acceleration!E7</f>
        <v>88.84432008369635</v>
      </c>
      <c r="I6" s="81">
        <f>Braking!E8</f>
        <v>64.85767159953892</v>
      </c>
      <c r="J6" s="64">
        <f>Emissions!F8</f>
        <v>242.98844809602758</v>
      </c>
      <c r="K6" s="64">
        <f>'Cold Start'!C6</f>
        <v>50</v>
      </c>
      <c r="L6" s="64">
        <f>Handling!E8</f>
        <v>52.54014143481329</v>
      </c>
      <c r="M6" s="64">
        <f>Penalties!H6</f>
        <v>0</v>
      </c>
      <c r="N6" s="65"/>
      <c r="S6" s="78"/>
    </row>
    <row r="7" spans="1:19" ht="12.75">
      <c r="A7" s="8" t="s">
        <v>54</v>
      </c>
      <c r="B7" s="64">
        <f>Paper!P7</f>
        <v>58.416666666666664</v>
      </c>
      <c r="C7" s="64">
        <f>Static!J7</f>
        <v>32.5</v>
      </c>
      <c r="D7" s="64">
        <f>Cost!C10</f>
        <v>0</v>
      </c>
      <c r="E7" s="64">
        <f>'Fuel Economy '!G9</f>
        <v>0</v>
      </c>
      <c r="F7" s="64">
        <f>Oral!Q7</f>
        <v>53.6</v>
      </c>
      <c r="G7" s="78">
        <f>Noise!E8</f>
        <v>155.18161224399697</v>
      </c>
      <c r="H7" s="81">
        <f>Acceleration!E8</f>
        <v>81.06206336189493</v>
      </c>
      <c r="I7" s="81">
        <f>Braking!E9</f>
        <v>18.89861298297855</v>
      </c>
      <c r="J7" s="64">
        <f>Emissions!F9</f>
        <v>276.2360854770157</v>
      </c>
      <c r="K7" s="64">
        <f>'Cold Start'!C7</f>
        <v>50</v>
      </c>
      <c r="L7" s="64">
        <f>Handling!E9</f>
        <v>50.16455524022752</v>
      </c>
      <c r="M7" s="64">
        <f>Penalties!H7</f>
        <v>-20</v>
      </c>
      <c r="N7" s="65"/>
      <c r="S7" s="78"/>
    </row>
    <row r="8" spans="1:19" ht="12.75">
      <c r="A8" s="8" t="s">
        <v>55</v>
      </c>
      <c r="B8" s="64">
        <f>Paper!P8</f>
        <v>80.16666666666667</v>
      </c>
      <c r="C8" s="64">
        <f>Static!J8</f>
        <v>31</v>
      </c>
      <c r="D8" s="64">
        <f>Cost!C11</f>
        <v>33.83111931253223</v>
      </c>
      <c r="E8" s="64">
        <f>'Fuel Economy '!G10</f>
        <v>136.8338600416818</v>
      </c>
      <c r="F8" s="64">
        <f>Oral!Q8</f>
        <v>63.666666666666664</v>
      </c>
      <c r="G8" s="78">
        <f>Noise!E9</f>
        <v>0</v>
      </c>
      <c r="H8" s="81">
        <f>Acceleration!E9</f>
        <v>98.1479664241017</v>
      </c>
      <c r="I8" s="81">
        <f>Braking!E10</f>
        <v>0</v>
      </c>
      <c r="J8" s="64">
        <f>Emissions!F10</f>
        <v>0</v>
      </c>
      <c r="K8" s="64">
        <f>'Cold Start'!C8</f>
        <v>50</v>
      </c>
      <c r="L8" s="64">
        <f>Handling!E10</f>
        <v>75</v>
      </c>
      <c r="M8" s="64">
        <f>Penalties!H8</f>
        <v>0</v>
      </c>
      <c r="N8" s="65"/>
      <c r="S8" s="78"/>
    </row>
    <row r="9" spans="1:19" ht="12.75">
      <c r="A9" s="8" t="s">
        <v>56</v>
      </c>
      <c r="B9" s="64">
        <f>Paper!P9</f>
        <v>67.43666666666667</v>
      </c>
      <c r="C9" s="64">
        <f>Static!J9</f>
        <v>34.125</v>
      </c>
      <c r="D9" s="64">
        <f>Cost!C12</f>
        <v>49.315871934524026</v>
      </c>
      <c r="E9" s="64">
        <f>'Fuel Economy '!G11</f>
        <v>126.58199899635319</v>
      </c>
      <c r="F9" s="64">
        <f>Oral!Q9</f>
        <v>57.766666666666666</v>
      </c>
      <c r="G9" s="78">
        <f>Noise!E10</f>
        <v>0</v>
      </c>
      <c r="H9" s="81">
        <f>Acceleration!E10</f>
        <v>100</v>
      </c>
      <c r="I9" s="81">
        <f>Braking!E11</f>
        <v>0</v>
      </c>
      <c r="J9" s="64">
        <f>Emissions!F11</f>
        <v>156.36343465498408</v>
      </c>
      <c r="K9" s="64">
        <f>'Cold Start'!C9</f>
        <v>0</v>
      </c>
      <c r="L9" s="64">
        <f>Handling!E11</f>
        <v>65.91966448308195</v>
      </c>
      <c r="M9" s="64">
        <f>Penalties!H9</f>
        <v>-10</v>
      </c>
      <c r="N9" s="65"/>
      <c r="S9" s="78"/>
    </row>
    <row r="10" spans="1:19" ht="12.75">
      <c r="A10" s="8" t="s">
        <v>57</v>
      </c>
      <c r="B10" s="64">
        <f>Paper!P10</f>
        <v>83.08333333333333</v>
      </c>
      <c r="C10" s="64">
        <f>Static!J10</f>
        <v>30.142857142857142</v>
      </c>
      <c r="D10" s="64">
        <f>Cost!C13</f>
        <v>30.5855074605248</v>
      </c>
      <c r="E10" s="64">
        <f>'Fuel Economy '!G12</f>
        <v>182.85890854603085</v>
      </c>
      <c r="F10" s="64">
        <f>Oral!Q10</f>
        <v>71.46666666666667</v>
      </c>
      <c r="G10" s="78">
        <f>Noise!E11</f>
        <v>0</v>
      </c>
      <c r="H10" s="81">
        <f>Acceleration!E11</f>
        <v>83.9063155628084</v>
      </c>
      <c r="I10" s="81">
        <f>Braking!E12</f>
        <v>43.57223041392299</v>
      </c>
      <c r="J10" s="64">
        <f>Emissions!F12</f>
        <v>203.94575797334622</v>
      </c>
      <c r="K10" s="64">
        <f>'Cold Start'!C10</f>
        <v>0</v>
      </c>
      <c r="L10" s="64">
        <f>Handling!E12</f>
        <v>0.18590064829737568</v>
      </c>
      <c r="M10" s="64">
        <f>Penalties!H10</f>
        <v>-25</v>
      </c>
      <c r="N10" s="65"/>
      <c r="S10" s="78"/>
    </row>
    <row r="11" spans="1:19" ht="12.75">
      <c r="A11" s="8" t="s">
        <v>58</v>
      </c>
      <c r="B11" s="64">
        <f>Paper!P11</f>
        <v>57.607142857142854</v>
      </c>
      <c r="C11" s="64">
        <f>Static!J11</f>
        <v>32.3125</v>
      </c>
      <c r="D11" s="64">
        <f>Cost!C14</f>
        <v>28.84784409709528</v>
      </c>
      <c r="E11" s="64">
        <f>'Fuel Economy '!G13</f>
        <v>0</v>
      </c>
      <c r="F11" s="64">
        <f>Oral!Q11</f>
        <v>36.6</v>
      </c>
      <c r="G11" s="78">
        <f>Noise!E12</f>
        <v>0</v>
      </c>
      <c r="H11" s="81">
        <f>Acceleration!E12</f>
        <v>57.58751021117292</v>
      </c>
      <c r="I11" s="81">
        <f>Braking!E13</f>
        <v>0</v>
      </c>
      <c r="J11" s="64">
        <f>Emissions!F13</f>
        <v>0</v>
      </c>
      <c r="K11" s="64">
        <f>'Cold Start'!C11</f>
        <v>0</v>
      </c>
      <c r="L11" s="64">
        <f>Handling!E13</f>
        <v>0</v>
      </c>
      <c r="M11" s="64">
        <f>Penalties!H11</f>
        <v>0</v>
      </c>
      <c r="N11" s="65"/>
      <c r="S11" s="78"/>
    </row>
    <row r="12" spans="1:19" ht="12.75">
      <c r="A12" s="8" t="s">
        <v>59</v>
      </c>
      <c r="B12" s="64">
        <f>Paper!P12</f>
        <v>85.25</v>
      </c>
      <c r="C12" s="64">
        <f>Static!J12</f>
        <v>35.6875</v>
      </c>
      <c r="D12" s="64">
        <f>Cost!C15</f>
        <v>38.071453780493236</v>
      </c>
      <c r="E12" s="64">
        <f>'Fuel Economy '!G14</f>
        <v>134.73279448724148</v>
      </c>
      <c r="F12" s="64">
        <f>Oral!Q12</f>
        <v>65.5</v>
      </c>
      <c r="G12" s="78">
        <f>Noise!E13</f>
        <v>155.18161224399697</v>
      </c>
      <c r="H12" s="81">
        <f>Acceleration!E13</f>
        <v>83.25488278397358</v>
      </c>
      <c r="I12" s="81">
        <f>Braking!E14</f>
        <v>58.59004698476096</v>
      </c>
      <c r="J12" s="64">
        <f>Emissions!F14</f>
        <v>276.2122866167979</v>
      </c>
      <c r="K12" s="64">
        <f>'Cold Start'!C12</f>
        <v>50</v>
      </c>
      <c r="L12" s="64">
        <f>Handling!E14</f>
        <v>0</v>
      </c>
      <c r="M12" s="64">
        <f>Penalties!H12</f>
        <v>0</v>
      </c>
      <c r="N12" s="65"/>
      <c r="S12" s="78"/>
    </row>
    <row r="13" spans="1:19" ht="12.75">
      <c r="A13" s="8" t="s">
        <v>60</v>
      </c>
      <c r="B13" s="64">
        <f>Paper!P13</f>
        <v>77.16666666666667</v>
      </c>
      <c r="C13" s="64">
        <f>Static!J13</f>
        <v>26.5</v>
      </c>
      <c r="D13" s="64">
        <f>Cost!C16</f>
        <v>14.411555335930199</v>
      </c>
      <c r="E13" s="64">
        <f>'Fuel Economy '!G15</f>
        <v>100</v>
      </c>
      <c r="F13" s="64">
        <f>Oral!Q13</f>
        <v>54.733333333333334</v>
      </c>
      <c r="G13" s="78">
        <f>Noise!E14</f>
        <v>0</v>
      </c>
      <c r="H13" s="81">
        <f>Acceleration!E14</f>
        <v>65.03146962750105</v>
      </c>
      <c r="I13" s="81">
        <f>Braking!E15</f>
        <v>75</v>
      </c>
      <c r="J13" s="64">
        <f>Emissions!F15</f>
        <v>0</v>
      </c>
      <c r="K13" s="64">
        <f>'Cold Start'!C13</f>
        <v>0</v>
      </c>
      <c r="L13" s="64">
        <f>Handling!E15</f>
        <v>65.98678978459664</v>
      </c>
      <c r="M13" s="64">
        <f>Penalties!H13</f>
        <v>0</v>
      </c>
      <c r="N13" s="65"/>
      <c r="S13" s="78"/>
    </row>
    <row r="14" spans="1:19" ht="12.75">
      <c r="A14" s="8" t="s">
        <v>61</v>
      </c>
      <c r="B14" s="64">
        <f>Paper!P14</f>
        <v>61.5</v>
      </c>
      <c r="C14" s="64">
        <f>Static!J14</f>
        <v>33.3125</v>
      </c>
      <c r="D14" s="64">
        <f>Cost!C17</f>
        <v>50</v>
      </c>
      <c r="E14" s="64">
        <f>'Fuel Economy '!G16</f>
        <v>0</v>
      </c>
      <c r="F14" s="64">
        <f>Oral!Q14</f>
        <v>62.56666666666667</v>
      </c>
      <c r="G14" s="78">
        <f>Noise!E15</f>
        <v>270.2223960582688</v>
      </c>
      <c r="H14" s="81">
        <f>Acceleration!E15</f>
        <v>67.16362740706465</v>
      </c>
      <c r="I14" s="81">
        <f>Braking!E16</f>
        <v>38.653237014083004</v>
      </c>
      <c r="J14" s="64">
        <f>Emissions!F16</f>
        <v>0</v>
      </c>
      <c r="K14" s="64">
        <f>'Cold Start'!C14</f>
        <v>0</v>
      </c>
      <c r="L14" s="64">
        <f>Handling!E16</f>
        <v>68.73387854796307</v>
      </c>
      <c r="M14" s="64">
        <f>Penalties!H14</f>
        <v>0</v>
      </c>
      <c r="N14" s="65"/>
      <c r="S14" s="78"/>
    </row>
    <row r="15" spans="1:19" ht="12.75">
      <c r="A15" s="8" t="s">
        <v>62</v>
      </c>
      <c r="B15" s="64">
        <f>Paper!P15</f>
        <v>74.11666666666666</v>
      </c>
      <c r="C15" s="64">
        <f>Static!J15</f>
        <v>33.8125</v>
      </c>
      <c r="D15" s="64">
        <f>Cost!C18</f>
        <v>32.016806045489155</v>
      </c>
      <c r="E15" s="64">
        <f>'Fuel Economy '!G17</f>
        <v>0</v>
      </c>
      <c r="F15" s="64">
        <f>Oral!Q15</f>
        <v>69.8</v>
      </c>
      <c r="G15" s="78">
        <f>Noise!E16</f>
        <v>0</v>
      </c>
      <c r="H15" s="81">
        <f>Acceleration!E16</f>
        <v>0</v>
      </c>
      <c r="I15" s="81">
        <f>Braking!E17</f>
        <v>0</v>
      </c>
      <c r="J15" s="64">
        <f>Emissions!F17</f>
        <v>0</v>
      </c>
      <c r="K15" s="64">
        <f>'Cold Start'!C15</f>
        <v>0</v>
      </c>
      <c r="L15" s="64">
        <f>Handling!E17</f>
        <v>0.5589137075733707</v>
      </c>
      <c r="M15" s="64">
        <f>Penalties!H15</f>
        <v>-5</v>
      </c>
      <c r="N15" s="65"/>
      <c r="S15" s="78"/>
    </row>
    <row r="16" spans="1:15" ht="12.75">
      <c r="A16" s="12"/>
      <c r="B16" s="42"/>
      <c r="C16" s="42"/>
      <c r="D16" s="46"/>
      <c r="E16" s="44"/>
      <c r="F16" s="46"/>
      <c r="G16" s="42"/>
      <c r="H16" s="42"/>
      <c r="I16" s="42"/>
      <c r="J16" s="42"/>
      <c r="K16" s="147"/>
      <c r="L16" s="39"/>
      <c r="M16" s="38"/>
      <c r="N16" s="7"/>
      <c r="O16" s="7"/>
    </row>
    <row r="17" spans="1:15" ht="12.75">
      <c r="A17" s="12"/>
      <c r="B17" s="25" t="s">
        <v>25</v>
      </c>
      <c r="C17" s="21" t="s">
        <v>25</v>
      </c>
      <c r="D17" s="43" t="s">
        <v>28</v>
      </c>
      <c r="E17" s="43" t="s">
        <v>25</v>
      </c>
      <c r="F17" s="42"/>
      <c r="G17" s="42"/>
      <c r="K17" s="147"/>
      <c r="L17" s="39"/>
      <c r="M17" s="38"/>
      <c r="N17" s="7"/>
      <c r="O17" s="7"/>
    </row>
    <row r="18" spans="1:15" ht="12.75">
      <c r="A18" s="7"/>
      <c r="B18" s="25" t="s">
        <v>24</v>
      </c>
      <c r="C18" s="25" t="s">
        <v>27</v>
      </c>
      <c r="D18" s="25" t="s">
        <v>29</v>
      </c>
      <c r="E18" s="25" t="s">
        <v>30</v>
      </c>
      <c r="F18" s="25" t="s">
        <v>31</v>
      </c>
      <c r="G18" s="25" t="s">
        <v>33</v>
      </c>
      <c r="L18" s="6"/>
      <c r="M18" s="7"/>
      <c r="N18" s="7"/>
      <c r="O18" s="7"/>
    </row>
    <row r="19" spans="1:15" ht="12.75">
      <c r="A19" s="7"/>
      <c r="B19" s="25" t="s">
        <v>26</v>
      </c>
      <c r="C19" s="25" t="s">
        <v>26</v>
      </c>
      <c r="D19" s="25" t="s">
        <v>26</v>
      </c>
      <c r="E19" s="25" t="s">
        <v>26</v>
      </c>
      <c r="F19" s="25" t="s">
        <v>13</v>
      </c>
      <c r="G19" s="25" t="s">
        <v>32</v>
      </c>
      <c r="L19" s="6"/>
      <c r="M19" s="15"/>
      <c r="N19" s="7"/>
      <c r="O19" s="7"/>
    </row>
    <row r="20" spans="1:15" ht="12.75">
      <c r="A20" s="8" t="s">
        <v>51</v>
      </c>
      <c r="B20" s="44">
        <f aca="true" t="shared" si="0" ref="B20:B31">IF(AND(G4&gt;0,J4&gt;0,H4&gt;0),(H4+L4+I4),"Not Eligible")</f>
        <v>191.84705103889192</v>
      </c>
      <c r="C20" s="44">
        <f>IF(AND(J4&gt;0,G4&gt;0,H4&gt;0),(B4+F4+C4),"Not Eligible")</f>
        <v>184.12916666666666</v>
      </c>
      <c r="D20" s="161">
        <f>(J4+G4)/Cost!B7</f>
        <v>0.588827445580861</v>
      </c>
      <c r="E20" s="161">
        <f>(E4+H4+L4+I4+K4)/Cost!B7</f>
        <v>0.441847051038892</v>
      </c>
      <c r="F20" s="43">
        <f>SUM(B4:M4)</f>
        <v>1244.8624820683133</v>
      </c>
      <c r="G20" s="25">
        <f>RANK(F20,$F$20:$F$31)</f>
        <v>1</v>
      </c>
      <c r="K20" s="65"/>
      <c r="L20" s="44"/>
      <c r="M20" s="11"/>
      <c r="N20" s="7"/>
      <c r="O20" s="7"/>
    </row>
    <row r="21" spans="1:15" ht="12.75">
      <c r="A21" s="8" t="s">
        <v>52</v>
      </c>
      <c r="B21" s="44">
        <f t="shared" si="0"/>
        <v>176.80059998924975</v>
      </c>
      <c r="C21" s="44">
        <f>IF(AND(J5&gt;0,G5&gt;0,H5&gt;0),(B5+F5+C5),"Not Eligible")</f>
        <v>168.12916666666666</v>
      </c>
      <c r="D21" s="161">
        <f>(J5+G5)/Cost!B8</f>
        <v>0.6044974409098939</v>
      </c>
      <c r="E21" s="161">
        <f>(E5+H5+L5+I5+K5)/Cost!B8</f>
        <v>0.26251284780458556</v>
      </c>
      <c r="F21" s="43">
        <f>SUM(B5:M5)</f>
        <v>963.3819922151249</v>
      </c>
      <c r="G21" s="25">
        <f>RANK(F21,$F$20:$F$31)</f>
        <v>3</v>
      </c>
      <c r="K21" s="65"/>
      <c r="L21" s="44"/>
      <c r="M21" s="11"/>
      <c r="N21" s="7"/>
      <c r="O21" s="7"/>
    </row>
    <row r="22" spans="1:15" ht="12.75">
      <c r="A22" s="8" t="s">
        <v>53</v>
      </c>
      <c r="B22" s="44" t="str">
        <f t="shared" si="0"/>
        <v>Not Eligible</v>
      </c>
      <c r="C22" s="44" t="str">
        <f>IF(AND(J6&gt;0,G6&gt;0,H6&gt;0),(B6+F6+C6),"Not Eligible")</f>
        <v>Not Eligible</v>
      </c>
      <c r="D22" s="161">
        <f>(J6+G6)/Cost!B9</f>
        <v>0.19501480585555986</v>
      </c>
      <c r="E22" s="161">
        <f>(E6+H6+L6+I6+K6)/Cost!B9</f>
        <v>0.36154928883722354</v>
      </c>
      <c r="F22" s="43">
        <f>SUM(B6:M6)</f>
        <v>916.242279462225</v>
      </c>
      <c r="G22" s="25">
        <f>RANK(F22,$F$20:$F$31)</f>
        <v>4</v>
      </c>
      <c r="K22" s="65"/>
      <c r="L22" s="44"/>
      <c r="M22" s="11"/>
      <c r="N22" s="7"/>
      <c r="O22" s="7"/>
    </row>
    <row r="23" spans="1:15" ht="12.75">
      <c r="A23" s="8" t="s">
        <v>54</v>
      </c>
      <c r="B23" s="44">
        <f t="shared" si="0"/>
        <v>150.125231585101</v>
      </c>
      <c r="C23" s="44">
        <f>IF(AND(J7&gt;0,G7&gt;0,H7&gt;0),(B7+F7+C7),"Not Eligible")</f>
        <v>144.51666666666665</v>
      </c>
      <c r="D23" s="161">
        <f>(J7+G7)/Cost!B10</f>
        <v>0.2613543937244882</v>
      </c>
      <c r="E23" s="161">
        <f>(E7+H7+L7+I7+K7)/Cost!B10</f>
        <v>0.12123658543957169</v>
      </c>
      <c r="F23" s="43">
        <f>SUM(B7:M7)</f>
        <v>756.0595959727804</v>
      </c>
      <c r="G23" s="25">
        <f>RANK(F23,$F$20:$F$31)</f>
        <v>5</v>
      </c>
      <c r="K23" s="65"/>
      <c r="L23" s="44"/>
      <c r="M23" s="11"/>
      <c r="N23" s="7"/>
      <c r="O23" s="7"/>
    </row>
    <row r="24" spans="1:15" ht="12.75">
      <c r="A24" s="8" t="s">
        <v>55</v>
      </c>
      <c r="B24" s="44" t="str">
        <f t="shared" si="0"/>
        <v>Not Eligible</v>
      </c>
      <c r="C24" s="44" t="str">
        <f>IF(AND(J8&gt;0,G8&gt;0,H8&gt;0),(B8+F8+C8),"Not Eligible")</f>
        <v>Not Eligible</v>
      </c>
      <c r="D24" s="161">
        <f>(J8+G8)/Cost!B11</f>
        <v>0</v>
      </c>
      <c r="E24" s="161">
        <f>(E8+H8+L8+I8+K8)/Cost!B11</f>
        <v>0.3740070924319828</v>
      </c>
      <c r="F24" s="43">
        <f>SUM(B8:M8)</f>
        <v>568.6462791116492</v>
      </c>
      <c r="G24" s="25">
        <f>RANK(F24,$F$20:$F$31)</f>
        <v>9</v>
      </c>
      <c r="K24" s="65"/>
      <c r="L24" s="44"/>
      <c r="M24" s="11"/>
      <c r="N24" s="7"/>
      <c r="O24" s="7"/>
    </row>
    <row r="25" spans="1:15" ht="12.75">
      <c r="A25" s="8" t="s">
        <v>56</v>
      </c>
      <c r="B25" s="44" t="str">
        <f t="shared" si="0"/>
        <v>Not Eligible</v>
      </c>
      <c r="C25" s="44" t="str">
        <f>IF(AND(J9&gt;0,G9&gt;0,H9&gt;0),(B9+F9+C9),"Not Eligible")</f>
        <v>Not Eligible</v>
      </c>
      <c r="D25" s="161">
        <f>(J9+G9)/Cost!B12</f>
        <v>0.18537674975990714</v>
      </c>
      <c r="E25" s="161">
        <f>(E9+H9+L9+I9+K9)/Cost!B12</f>
        <v>0.3467754964248955</v>
      </c>
      <c r="F25" s="43">
        <f>SUM(B9:M9)</f>
        <v>647.5093034022766</v>
      </c>
      <c r="G25" s="25">
        <f>RANK(F25,$F$20:$F$31)</f>
        <v>8</v>
      </c>
      <c r="K25" s="65"/>
      <c r="L25" s="44"/>
      <c r="M25" s="11"/>
      <c r="N25" s="7"/>
      <c r="O25" s="7"/>
    </row>
    <row r="26" spans="1:15" ht="12.75">
      <c r="A26" s="8" t="s">
        <v>57</v>
      </c>
      <c r="B26" s="44" t="str">
        <f t="shared" si="0"/>
        <v>Not Eligible</v>
      </c>
      <c r="C26" s="44" t="str">
        <f>IF(AND(J10&gt;0,G10&gt;0,H10&gt;0),(B10+F10+C10),"Not Eligible")</f>
        <v>Not Eligible</v>
      </c>
      <c r="D26" s="161">
        <f>(J10+G10)/Cost!B13</f>
        <v>0.205073663120509</v>
      </c>
      <c r="E26" s="161">
        <f>(E10+H10+L10+I10+K10)/Cost!B13</f>
        <v>0.31224067890503726</v>
      </c>
      <c r="F26" s="43">
        <f>SUM(B10:M10)</f>
        <v>704.7474777477877</v>
      </c>
      <c r="G26" s="25">
        <f>RANK(F26,$F$20:$F$31)</f>
        <v>6</v>
      </c>
      <c r="K26" s="65"/>
      <c r="L26" s="44"/>
      <c r="M26" s="11"/>
      <c r="N26" s="7"/>
      <c r="O26" s="7"/>
    </row>
    <row r="27" spans="1:15" ht="12.75">
      <c r="A27" s="8" t="s">
        <v>58</v>
      </c>
      <c r="B27" s="44" t="str">
        <f t="shared" si="0"/>
        <v>Not Eligible</v>
      </c>
      <c r="C27" s="44" t="str">
        <f>IF(AND(J11&gt;0,G11&gt;0,H11&gt;0),(B11+F11+C11),"Not Eligible")</f>
        <v>Not Eligible</v>
      </c>
      <c r="D27" s="161">
        <f>(J11+G11)/Cost!B14</f>
        <v>0</v>
      </c>
      <c r="E27" s="161">
        <f>(E11+H11+L11+I11+K11)/Cost!B14</f>
        <v>0.05684847997154286</v>
      </c>
      <c r="F27" s="43">
        <f>SUM(B11:M11)</f>
        <v>212.95499716541104</v>
      </c>
      <c r="G27" s="25">
        <f>RANK(F27,$F$20:$F$31)</f>
        <v>11</v>
      </c>
      <c r="K27" s="65"/>
      <c r="L27" s="44"/>
      <c r="M27" s="11"/>
      <c r="N27" s="7"/>
      <c r="O27" s="7"/>
    </row>
    <row r="28" spans="1:15" ht="12.75">
      <c r="A28" s="8" t="s">
        <v>59</v>
      </c>
      <c r="B28" s="44">
        <f t="shared" si="0"/>
        <v>141.84492976873454</v>
      </c>
      <c r="C28" s="44">
        <f>IF(AND(J12&gt;0,G12&gt;0,H12&gt;0),(B12+F12+C12),"Not Eligible")</f>
        <v>186.4375</v>
      </c>
      <c r="D28" s="161">
        <f>(J12+G12)/Cost!B15</f>
        <v>0.4663717825522106</v>
      </c>
      <c r="E28" s="161">
        <f>(E12+H12+L12+I12+K12)/Cost!B15</f>
        <v>0.35305699919564976</v>
      </c>
      <c r="F28" s="43">
        <f>SUM(B12:M12)</f>
        <v>982.4805768972641</v>
      </c>
      <c r="G28" s="25">
        <f>RANK(F28,$F$20:$F$31)</f>
        <v>2</v>
      </c>
      <c r="K28" s="65"/>
      <c r="L28" s="44"/>
      <c r="M28" s="11"/>
      <c r="N28" s="7"/>
      <c r="O28" s="7"/>
    </row>
    <row r="29" spans="1:15" ht="12.75">
      <c r="A29" s="8" t="s">
        <v>60</v>
      </c>
      <c r="B29" s="44" t="str">
        <f t="shared" si="0"/>
        <v>Not Eligible</v>
      </c>
      <c r="C29" s="44" t="str">
        <f>IF(AND(J13&gt;0,G13&gt;0,H13&gt;0),(B13+F13+C13),"Not Eligible")</f>
        <v>Not Eligible</v>
      </c>
      <c r="D29" s="161">
        <f>(J13+G13)/Cost!B16</f>
        <v>0</v>
      </c>
      <c r="E29" s="161">
        <f>(E13+H13+L13+I13+K13)/Cost!B16</f>
        <v>0.25057789921154366</v>
      </c>
      <c r="F29" s="43">
        <f>SUM(B13:M13)</f>
        <v>478.8298147480279</v>
      </c>
      <c r="G29" s="25">
        <f>RANK(F29,$F$20:$F$31)</f>
        <v>10</v>
      </c>
      <c r="K29" s="65"/>
      <c r="L29" s="44"/>
      <c r="M29" s="11"/>
      <c r="N29" s="7"/>
      <c r="O29" s="7"/>
    </row>
    <row r="30" spans="1:15" ht="12.75">
      <c r="A30" s="8" t="s">
        <v>61</v>
      </c>
      <c r="B30" s="44" t="str">
        <f t="shared" si="0"/>
        <v>Not Eligible</v>
      </c>
      <c r="C30" s="44" t="str">
        <f>IF(AND(J14&gt;0,G14&gt;0,H14&gt;0),(B14+F14+C14),"Not Eligible")</f>
        <v>Not Eligible</v>
      </c>
      <c r="D30" s="161">
        <f>(J14+G14)/Cost!B17</f>
        <v>0.3219999953029895</v>
      </c>
      <c r="E30" s="161">
        <f>(E14+H14+L14+I14+K14)/Cost!B17</f>
        <v>0.20799659553039884</v>
      </c>
      <c r="F30" s="43">
        <f>SUM(B14:M14)</f>
        <v>652.1523056940462</v>
      </c>
      <c r="G30" s="25">
        <f>RANK(F30,$F$20:$F$31)</f>
        <v>7</v>
      </c>
      <c r="K30" s="65"/>
      <c r="L30" s="44"/>
      <c r="M30" s="11"/>
      <c r="N30" s="7"/>
      <c r="O30" s="7"/>
    </row>
    <row r="31" spans="1:15" ht="12.75">
      <c r="A31" s="8" t="s">
        <v>62</v>
      </c>
      <c r="B31" s="44" t="str">
        <f t="shared" si="0"/>
        <v>Not Eligible</v>
      </c>
      <c r="C31" s="44" t="str">
        <f>IF(AND(J15&gt;0,G15&gt;0,H15&gt;0),(B15+F15+C15),"Not Eligible")</f>
        <v>Not Eligible</v>
      </c>
      <c r="D31" s="161">
        <f>(J15+G15)/Cost!B18</f>
        <v>0</v>
      </c>
      <c r="E31" s="161">
        <f>(E15+H15+L15+I15+K15)/Cost!B18</f>
        <v>0.0005703201097687456</v>
      </c>
      <c r="F31" s="43">
        <f>SUM(B15:M15)</f>
        <v>205.3048864197292</v>
      </c>
      <c r="G31" s="25">
        <f>RANK(F31,$F$20:$F$31)</f>
        <v>12</v>
      </c>
      <c r="K31" s="65"/>
      <c r="L31" s="44"/>
      <c r="M31" s="11"/>
      <c r="N31" s="7"/>
      <c r="O31" s="7"/>
    </row>
    <row r="32" spans="1:15" ht="12.75">
      <c r="A32" s="12"/>
      <c r="B32" s="37"/>
      <c r="C32" s="37"/>
      <c r="D32" s="112"/>
      <c r="E32" s="112"/>
      <c r="F32" s="193"/>
      <c r="G32" s="43"/>
      <c r="K32" s="34"/>
      <c r="L32" s="22"/>
      <c r="M32" s="11"/>
      <c r="N32" s="7"/>
      <c r="O32" s="7"/>
    </row>
    <row r="33" spans="1:15" s="91" customFormat="1" ht="12.75">
      <c r="A33" s="105" t="s">
        <v>92</v>
      </c>
      <c r="B33" s="28" t="s">
        <v>51</v>
      </c>
      <c r="C33" s="107"/>
      <c r="D33" s="107"/>
      <c r="E33" s="108"/>
      <c r="F33" s="46"/>
      <c r="G33" s="92"/>
      <c r="H33" s="92"/>
      <c r="I33" s="92"/>
      <c r="J33" s="92"/>
      <c r="K33" s="92"/>
      <c r="L33" s="92"/>
      <c r="M33" s="92"/>
      <c r="N33" s="47"/>
      <c r="O33" s="47"/>
    </row>
    <row r="34" spans="1:15" s="91" customFormat="1" ht="12.75">
      <c r="A34" s="105" t="s">
        <v>91</v>
      </c>
      <c r="B34" s="28" t="s">
        <v>59</v>
      </c>
      <c r="C34" s="107"/>
      <c r="D34" s="107"/>
      <c r="E34" s="108"/>
      <c r="F34" s="46"/>
      <c r="G34" s="92"/>
      <c r="H34" s="92"/>
      <c r="I34" s="92"/>
      <c r="J34" s="92"/>
      <c r="K34" s="92"/>
      <c r="L34" s="92"/>
      <c r="M34" s="92"/>
      <c r="N34" s="47"/>
      <c r="O34" s="47"/>
    </row>
    <row r="35" spans="1:15" s="91" customFormat="1" ht="12.75">
      <c r="A35" s="105" t="s">
        <v>41</v>
      </c>
      <c r="B35" s="28" t="s">
        <v>52</v>
      </c>
      <c r="C35" s="107"/>
      <c r="D35" s="107"/>
      <c r="E35" s="108"/>
      <c r="F35" s="46"/>
      <c r="G35" s="92"/>
      <c r="H35" s="92"/>
      <c r="I35" s="92"/>
      <c r="J35" s="92"/>
      <c r="K35" s="92"/>
      <c r="L35" s="92"/>
      <c r="M35" s="92"/>
      <c r="N35" s="47"/>
      <c r="O35" s="47"/>
    </row>
    <row r="36" spans="1:15" s="91" customFormat="1" ht="12.75">
      <c r="A36" s="105" t="s">
        <v>121</v>
      </c>
      <c r="B36" s="28" t="s">
        <v>53</v>
      </c>
      <c r="C36" s="107"/>
      <c r="D36" s="107"/>
      <c r="E36" s="108"/>
      <c r="F36" s="46"/>
      <c r="G36" s="92"/>
      <c r="H36" s="92"/>
      <c r="I36" s="92"/>
      <c r="J36" s="92"/>
      <c r="K36" s="92"/>
      <c r="L36" s="92"/>
      <c r="M36" s="92"/>
      <c r="N36" s="47"/>
      <c r="O36" s="47"/>
    </row>
    <row r="37" spans="1:15" s="91" customFormat="1" ht="12.75">
      <c r="A37" s="105" t="s">
        <v>122</v>
      </c>
      <c r="B37" s="28" t="s">
        <v>54</v>
      </c>
      <c r="C37" s="107"/>
      <c r="D37" s="107"/>
      <c r="E37" s="108"/>
      <c r="F37" s="46"/>
      <c r="G37" s="92"/>
      <c r="H37" s="92"/>
      <c r="I37" s="92"/>
      <c r="J37" s="92"/>
      <c r="K37" s="92"/>
      <c r="L37" s="92"/>
      <c r="M37" s="92"/>
      <c r="N37" s="47"/>
      <c r="O37" s="47"/>
    </row>
    <row r="38" spans="1:15" s="91" customFormat="1" ht="12.75">
      <c r="A38" s="105" t="s">
        <v>34</v>
      </c>
      <c r="B38" s="28" t="s">
        <v>51</v>
      </c>
      <c r="C38" s="109"/>
      <c r="D38" s="107"/>
      <c r="E38" s="108"/>
      <c r="F38" s="46"/>
      <c r="G38" s="92"/>
      <c r="H38" s="92"/>
      <c r="I38" s="92"/>
      <c r="J38" s="92"/>
      <c r="K38" s="92"/>
      <c r="L38" s="92"/>
      <c r="M38" s="92"/>
      <c r="N38" s="47"/>
      <c r="O38" s="47"/>
    </row>
    <row r="39" spans="1:15" s="91" customFormat="1" ht="12.75">
      <c r="A39" s="105" t="s">
        <v>35</v>
      </c>
      <c r="B39" s="28" t="s">
        <v>51</v>
      </c>
      <c r="C39" s="110"/>
      <c r="D39" s="11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s="91" customFormat="1" ht="12.75">
      <c r="A40" s="105" t="s">
        <v>36</v>
      </c>
      <c r="B40" s="28" t="s">
        <v>59</v>
      </c>
      <c r="C40" s="110"/>
      <c r="D40" s="11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s="91" customFormat="1" ht="12.75">
      <c r="A41" s="105" t="s">
        <v>37</v>
      </c>
      <c r="B41" s="28" t="s">
        <v>51</v>
      </c>
      <c r="C41" s="110"/>
      <c r="D41" s="110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s="91" customFormat="1" ht="12.75">
      <c r="A42" s="105" t="s">
        <v>38</v>
      </c>
      <c r="B42" s="28" t="s">
        <v>51</v>
      </c>
      <c r="C42" s="110"/>
      <c r="D42" s="11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s="91" customFormat="1" ht="12.75">
      <c r="A43" s="105" t="s">
        <v>39</v>
      </c>
      <c r="B43" s="28" t="s">
        <v>52</v>
      </c>
      <c r="C43" s="110"/>
      <c r="D43" s="110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s="91" customFormat="1" ht="12.75">
      <c r="A44" s="105" t="s">
        <v>40</v>
      </c>
      <c r="B44" s="28" t="s">
        <v>51</v>
      </c>
      <c r="C44" s="110"/>
      <c r="D44" s="11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s="91" customFormat="1" ht="12.75">
      <c r="A45" s="105" t="s">
        <v>118</v>
      </c>
      <c r="B45" s="28" t="s">
        <v>60</v>
      </c>
      <c r="C45" s="110"/>
      <c r="D45" s="110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s="91" customFormat="1" ht="12.75">
      <c r="A46" s="105" t="s">
        <v>119</v>
      </c>
      <c r="B46" s="28" t="s">
        <v>56</v>
      </c>
      <c r="C46" s="110"/>
      <c r="D46" s="110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s="91" customFormat="1" ht="12.75">
      <c r="A47" s="105" t="s">
        <v>120</v>
      </c>
      <c r="B47" s="28" t="s">
        <v>55</v>
      </c>
      <c r="C47" s="110"/>
      <c r="D47" s="110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s="91" customFormat="1" ht="12.75">
      <c r="A48" s="105" t="s">
        <v>43</v>
      </c>
      <c r="B48" s="28" t="s">
        <v>62</v>
      </c>
      <c r="C48" s="110"/>
      <c r="D48" s="110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2.75">
      <c r="A49" s="91"/>
      <c r="D49" s="2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ht="12.75">
      <c r="A50" s="106"/>
    </row>
    <row r="51" ht="12.75">
      <c r="A51" s="91"/>
    </row>
    <row r="52" ht="12.75">
      <c r="A52" s="91"/>
    </row>
  </sheetData>
  <sheetProtection sheet="1" objects="1" scenarios="1"/>
  <printOptions/>
  <pageMargins left="0.75" right="0.75" top="1" bottom="1" header="0.5" footer="0.5"/>
  <pageSetup fitToHeight="1" fitToWidth="1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C6" sqref="C6"/>
    </sheetView>
  </sheetViews>
  <sheetFormatPr defaultColWidth="9.140625" defaultRowHeight="12.75"/>
  <cols>
    <col min="1" max="1" width="35.00390625" style="0" customWidth="1"/>
    <col min="2" max="5" width="8.7109375" style="0" customWidth="1"/>
    <col min="6" max="6" width="8.57421875" style="0" customWidth="1"/>
    <col min="7" max="9" width="8.7109375" style="0" customWidth="1"/>
  </cols>
  <sheetData>
    <row r="1" spans="1:11" ht="18.75">
      <c r="A1" s="9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>
      <c r="A2" s="7"/>
      <c r="B2" s="12"/>
      <c r="C2" s="12"/>
      <c r="D2" s="12"/>
      <c r="E2" s="12"/>
      <c r="F2" s="12"/>
      <c r="G2" s="12"/>
      <c r="H2" s="12"/>
      <c r="I2" s="7"/>
      <c r="J2" s="7"/>
      <c r="K2" s="7"/>
    </row>
    <row r="3" spans="1:11" ht="12.75">
      <c r="A3" s="30"/>
      <c r="B3" s="29">
        <v>1</v>
      </c>
      <c r="C3" s="29">
        <v>2</v>
      </c>
      <c r="D3" s="29">
        <v>3</v>
      </c>
      <c r="E3" s="29">
        <v>4</v>
      </c>
      <c r="F3" s="29">
        <v>5</v>
      </c>
      <c r="G3" s="29">
        <v>6</v>
      </c>
      <c r="H3" s="3">
        <v>7</v>
      </c>
      <c r="I3" s="3">
        <v>8</v>
      </c>
      <c r="J3" s="29" t="s">
        <v>13</v>
      </c>
      <c r="K3" s="25" t="s">
        <v>42</v>
      </c>
    </row>
    <row r="4" spans="1:11" ht="12.75">
      <c r="A4" s="28" t="s">
        <v>51</v>
      </c>
      <c r="B4" s="57">
        <v>40</v>
      </c>
      <c r="C4" s="57">
        <v>42.5</v>
      </c>
      <c r="D4" s="57">
        <v>42.5</v>
      </c>
      <c r="E4" s="57">
        <v>25</v>
      </c>
      <c r="F4" s="57">
        <v>27</v>
      </c>
      <c r="G4" s="57">
        <v>16.5</v>
      </c>
      <c r="H4" s="57">
        <v>30</v>
      </c>
      <c r="I4" s="57">
        <v>25</v>
      </c>
      <c r="J4" s="83">
        <f aca="true" t="shared" si="0" ref="J4:J15">AVERAGE(B4:I4)</f>
        <v>31.0625</v>
      </c>
      <c r="K4" s="34">
        <f aca="true" t="shared" si="1" ref="K4:K15">RANK(J4,$J$4:$J$15)</f>
        <v>9</v>
      </c>
    </row>
    <row r="5" spans="1:11" ht="12.75">
      <c r="A5" s="28" t="s">
        <v>52</v>
      </c>
      <c r="B5" s="57">
        <v>40</v>
      </c>
      <c r="C5" s="57">
        <v>37.5</v>
      </c>
      <c r="D5" s="57">
        <v>45</v>
      </c>
      <c r="E5" s="57">
        <v>37.5</v>
      </c>
      <c r="F5" s="57">
        <v>31</v>
      </c>
      <c r="G5" s="57">
        <v>31</v>
      </c>
      <c r="H5" s="57">
        <v>36</v>
      </c>
      <c r="I5" s="57">
        <v>42.5</v>
      </c>
      <c r="J5" s="83">
        <f t="shared" si="0"/>
        <v>37.5625</v>
      </c>
      <c r="K5" s="34">
        <f t="shared" si="1"/>
        <v>1</v>
      </c>
    </row>
    <row r="6" spans="1:11" ht="12.75">
      <c r="A6" s="28" t="s">
        <v>53</v>
      </c>
      <c r="B6" s="57">
        <v>35</v>
      </c>
      <c r="C6" s="57">
        <v>40</v>
      </c>
      <c r="D6" s="57">
        <v>40</v>
      </c>
      <c r="E6" s="57">
        <v>40</v>
      </c>
      <c r="F6" s="57">
        <v>32</v>
      </c>
      <c r="G6" s="57">
        <v>46.5</v>
      </c>
      <c r="H6" s="57">
        <v>30.5</v>
      </c>
      <c r="I6" s="57">
        <v>17.5</v>
      </c>
      <c r="J6" s="83">
        <f t="shared" si="0"/>
        <v>35.1875</v>
      </c>
      <c r="K6" s="34">
        <f t="shared" si="1"/>
        <v>3</v>
      </c>
    </row>
    <row r="7" spans="1:11" ht="12.75">
      <c r="A7" s="28" t="s">
        <v>54</v>
      </c>
      <c r="B7" s="57">
        <v>37.5</v>
      </c>
      <c r="C7" s="57">
        <v>35</v>
      </c>
      <c r="D7" s="57">
        <v>32.5</v>
      </c>
      <c r="E7" s="57">
        <v>32.5</v>
      </c>
      <c r="F7" s="57">
        <v>26</v>
      </c>
      <c r="G7" s="57">
        <v>29</v>
      </c>
      <c r="H7" s="57">
        <v>30</v>
      </c>
      <c r="I7" s="57">
        <v>37.5</v>
      </c>
      <c r="J7" s="83">
        <f t="shared" si="0"/>
        <v>32.5</v>
      </c>
      <c r="K7" s="34">
        <f t="shared" si="1"/>
        <v>7</v>
      </c>
    </row>
    <row r="8" spans="1:11" ht="12.75">
      <c r="A8" s="28" t="s">
        <v>55</v>
      </c>
      <c r="B8" s="57">
        <v>30</v>
      </c>
      <c r="C8" s="57">
        <v>37.5</v>
      </c>
      <c r="D8" s="57">
        <v>30</v>
      </c>
      <c r="E8" s="57">
        <v>35</v>
      </c>
      <c r="F8" s="57">
        <v>37</v>
      </c>
      <c r="G8" s="57"/>
      <c r="H8" s="57">
        <v>17.5</v>
      </c>
      <c r="I8" s="57">
        <v>30</v>
      </c>
      <c r="J8" s="83">
        <f t="shared" si="0"/>
        <v>31</v>
      </c>
      <c r="K8" s="34">
        <f t="shared" si="1"/>
        <v>10</v>
      </c>
    </row>
    <row r="9" spans="1:11" ht="12.75">
      <c r="A9" s="28" t="s">
        <v>56</v>
      </c>
      <c r="B9" s="57">
        <v>40</v>
      </c>
      <c r="C9" s="57">
        <v>35</v>
      </c>
      <c r="D9" s="57">
        <v>32.5</v>
      </c>
      <c r="E9" s="57">
        <v>37.5</v>
      </c>
      <c r="F9" s="57">
        <v>31</v>
      </c>
      <c r="G9" s="57">
        <v>42</v>
      </c>
      <c r="H9" s="57">
        <v>30</v>
      </c>
      <c r="I9" s="57">
        <v>25</v>
      </c>
      <c r="J9" s="83">
        <f t="shared" si="0"/>
        <v>34.125</v>
      </c>
      <c r="K9" s="34">
        <f t="shared" si="1"/>
        <v>4</v>
      </c>
    </row>
    <row r="10" spans="1:11" ht="12.75">
      <c r="A10" s="28" t="s">
        <v>57</v>
      </c>
      <c r="B10" s="57">
        <v>35</v>
      </c>
      <c r="C10" s="57">
        <v>42.5</v>
      </c>
      <c r="D10" s="57">
        <v>12.5</v>
      </c>
      <c r="E10" s="57">
        <v>30</v>
      </c>
      <c r="F10" s="57">
        <v>22</v>
      </c>
      <c r="G10" s="57"/>
      <c r="H10" s="57">
        <v>36.5</v>
      </c>
      <c r="I10" s="57">
        <v>32.5</v>
      </c>
      <c r="J10" s="83">
        <f t="shared" si="0"/>
        <v>30.142857142857142</v>
      </c>
      <c r="K10" s="34">
        <f t="shared" si="1"/>
        <v>11</v>
      </c>
    </row>
    <row r="11" spans="1:11" ht="12.75">
      <c r="A11" s="28" t="s">
        <v>58</v>
      </c>
      <c r="B11" s="57">
        <v>30</v>
      </c>
      <c r="C11" s="57">
        <v>40</v>
      </c>
      <c r="D11" s="57">
        <v>42.5</v>
      </c>
      <c r="E11" s="57">
        <v>37.5</v>
      </c>
      <c r="F11" s="57">
        <v>29</v>
      </c>
      <c r="G11" s="57">
        <v>26</v>
      </c>
      <c r="H11" s="57">
        <v>16</v>
      </c>
      <c r="I11" s="57">
        <v>37.5</v>
      </c>
      <c r="J11" s="83">
        <f t="shared" si="0"/>
        <v>32.3125</v>
      </c>
      <c r="K11" s="34">
        <f t="shared" si="1"/>
        <v>8</v>
      </c>
    </row>
    <row r="12" spans="1:11" ht="12.75">
      <c r="A12" s="28" t="s">
        <v>59</v>
      </c>
      <c r="B12" s="57">
        <v>42.5</v>
      </c>
      <c r="C12" s="57">
        <v>37.5</v>
      </c>
      <c r="D12" s="57">
        <v>35</v>
      </c>
      <c r="E12" s="57">
        <v>37.5</v>
      </c>
      <c r="F12" s="57">
        <v>30</v>
      </c>
      <c r="G12" s="57">
        <v>45</v>
      </c>
      <c r="H12" s="57">
        <v>23</v>
      </c>
      <c r="I12" s="57">
        <v>35</v>
      </c>
      <c r="J12" s="83">
        <f t="shared" si="0"/>
        <v>35.6875</v>
      </c>
      <c r="K12" s="34">
        <f t="shared" si="1"/>
        <v>2</v>
      </c>
    </row>
    <row r="13" spans="1:11" ht="12.75">
      <c r="A13" s="28" t="s">
        <v>60</v>
      </c>
      <c r="B13" s="57">
        <v>30</v>
      </c>
      <c r="C13" s="57">
        <v>30</v>
      </c>
      <c r="D13" s="57">
        <v>17.5</v>
      </c>
      <c r="E13" s="57">
        <v>32.5</v>
      </c>
      <c r="F13" s="57">
        <v>18</v>
      </c>
      <c r="G13" s="57">
        <v>20</v>
      </c>
      <c r="H13" s="57"/>
      <c r="I13" s="57">
        <v>37.5</v>
      </c>
      <c r="J13" s="83">
        <f t="shared" si="0"/>
        <v>26.5</v>
      </c>
      <c r="K13" s="34">
        <f t="shared" si="1"/>
        <v>12</v>
      </c>
    </row>
    <row r="14" spans="1:11" ht="12.75">
      <c r="A14" s="28" t="s">
        <v>61</v>
      </c>
      <c r="B14" s="57">
        <v>40</v>
      </c>
      <c r="C14" s="57">
        <v>37.5</v>
      </c>
      <c r="D14" s="57">
        <v>35</v>
      </c>
      <c r="E14" s="57">
        <v>40</v>
      </c>
      <c r="F14" s="57">
        <v>19</v>
      </c>
      <c r="G14" s="57">
        <v>34</v>
      </c>
      <c r="H14" s="57">
        <v>31</v>
      </c>
      <c r="I14" s="57">
        <v>30</v>
      </c>
      <c r="J14" s="83">
        <f t="shared" si="0"/>
        <v>33.3125</v>
      </c>
      <c r="K14" s="34">
        <f t="shared" si="1"/>
        <v>6</v>
      </c>
    </row>
    <row r="15" spans="1:11" ht="12.75">
      <c r="A15" s="28" t="s">
        <v>62</v>
      </c>
      <c r="B15" s="57">
        <v>32.5</v>
      </c>
      <c r="C15" s="57">
        <v>40</v>
      </c>
      <c r="D15" s="57">
        <v>27.5</v>
      </c>
      <c r="E15" s="57">
        <v>40</v>
      </c>
      <c r="F15" s="57">
        <v>37</v>
      </c>
      <c r="G15" s="57">
        <v>42</v>
      </c>
      <c r="H15" s="57">
        <v>34</v>
      </c>
      <c r="I15" s="57">
        <v>17.5</v>
      </c>
      <c r="J15" s="83">
        <f t="shared" si="0"/>
        <v>33.8125</v>
      </c>
      <c r="K15" s="34">
        <f t="shared" si="1"/>
        <v>5</v>
      </c>
    </row>
    <row r="16" spans="1:10" ht="12.75">
      <c r="A16" s="28"/>
      <c r="B16" s="28"/>
      <c r="C16" s="28"/>
      <c r="D16" s="28"/>
      <c r="E16" s="28"/>
      <c r="F16" s="28"/>
      <c r="G16" s="28"/>
      <c r="H16" s="28"/>
      <c r="I16" s="28"/>
      <c r="J16" s="84"/>
    </row>
    <row r="17" spans="1:10" ht="12.75">
      <c r="A17" s="28"/>
      <c r="J17" s="2"/>
    </row>
    <row r="18" spans="1:10" ht="12.75">
      <c r="A18" s="28"/>
      <c r="J18" s="2"/>
    </row>
    <row r="19" spans="1:10" ht="12.75">
      <c r="A19" s="28"/>
      <c r="J19" s="2"/>
    </row>
    <row r="20" spans="1:10" ht="12.75">
      <c r="A20" s="28"/>
      <c r="J20" s="2"/>
    </row>
    <row r="21" ht="12.75">
      <c r="A21" s="28"/>
    </row>
    <row r="22" ht="12.75">
      <c r="A22" s="28"/>
    </row>
    <row r="23" ht="12.75">
      <c r="A23" s="28"/>
    </row>
    <row r="24" ht="12.75">
      <c r="A24" s="28"/>
    </row>
    <row r="25" ht="12.75">
      <c r="A25" s="28"/>
    </row>
    <row r="26" ht="12.75">
      <c r="A26" s="28"/>
    </row>
    <row r="27" ht="12.75">
      <c r="A27" s="28"/>
    </row>
    <row r="28" ht="12.75">
      <c r="A28" s="28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B25" sqref="B25"/>
    </sheetView>
  </sheetViews>
  <sheetFormatPr defaultColWidth="9.140625" defaultRowHeight="12.75"/>
  <cols>
    <col min="1" max="1" width="35.7109375" style="0" customWidth="1"/>
    <col min="2" max="2" width="15.421875" style="0" customWidth="1"/>
    <col min="3" max="4" width="11.140625" style="0" customWidth="1"/>
  </cols>
  <sheetData>
    <row r="1" spans="1:5" ht="18.75">
      <c r="A1" s="9" t="s">
        <v>72</v>
      </c>
      <c r="B1" s="7"/>
      <c r="C1" s="7"/>
      <c r="D1" s="7"/>
      <c r="E1" s="7"/>
    </row>
    <row r="2" spans="1:5" s="91" customFormat="1" ht="12.75">
      <c r="A2" s="47"/>
      <c r="B2" s="47"/>
      <c r="C2" s="47"/>
      <c r="D2" s="47"/>
      <c r="E2" s="47"/>
    </row>
    <row r="3" spans="1:5" s="91" customFormat="1" ht="12.75">
      <c r="A3" s="47"/>
      <c r="B3" s="47"/>
      <c r="C3" s="92" t="s">
        <v>93</v>
      </c>
      <c r="D3" s="111">
        <f>MAX(B7:B18)</f>
        <v>1650.7</v>
      </c>
      <c r="E3" s="47"/>
    </row>
    <row r="4" spans="1:5" s="91" customFormat="1" ht="12.75">
      <c r="A4" s="47"/>
      <c r="B4" s="47"/>
      <c r="C4" s="92" t="s">
        <v>94</v>
      </c>
      <c r="D4" s="111">
        <f>MIN(B7:B18)</f>
        <v>839.2</v>
      </c>
      <c r="E4" s="47"/>
    </row>
    <row r="5" spans="1:5" s="91" customFormat="1" ht="12.75">
      <c r="A5" s="30"/>
      <c r="B5" s="30"/>
      <c r="C5" s="30"/>
      <c r="D5" s="30"/>
      <c r="E5" s="47"/>
    </row>
    <row r="6" spans="1:5" ht="12.75">
      <c r="A6" s="30"/>
      <c r="B6" s="48" t="s">
        <v>63</v>
      </c>
      <c r="C6" s="29" t="s">
        <v>13</v>
      </c>
      <c r="D6" s="29" t="s">
        <v>42</v>
      </c>
      <c r="E6" s="7"/>
    </row>
    <row r="7" spans="1:5" ht="12.75">
      <c r="A7" s="28" t="s">
        <v>51</v>
      </c>
      <c r="B7" s="89">
        <v>1000</v>
      </c>
      <c r="C7" s="76">
        <f>50*(($D$3/B7)^2-1)/(($D$3/$D$4)^2-1)</f>
        <v>30.058818781893734</v>
      </c>
      <c r="D7" s="63">
        <f aca="true" t="shared" si="0" ref="D7:D18">RANK(C7,$C$7:$C$18)</f>
        <v>8</v>
      </c>
      <c r="E7" s="7"/>
    </row>
    <row r="8" spans="1:5" ht="12.75">
      <c r="A8" s="28" t="s">
        <v>52</v>
      </c>
      <c r="B8" s="89">
        <v>863.96</v>
      </c>
      <c r="C8" s="76">
        <f aca="true" t="shared" si="1" ref="C8:C18">50*(($D$3/B8)^2-1)/(($D$3/$D$4)^2-1)</f>
        <v>46.19061651069655</v>
      </c>
      <c r="D8" s="63">
        <f t="shared" si="0"/>
        <v>3</v>
      </c>
      <c r="E8" s="7"/>
    </row>
    <row r="9" spans="1:5" ht="12.75">
      <c r="A9" s="28" t="s">
        <v>53</v>
      </c>
      <c r="B9" s="89">
        <v>1246</v>
      </c>
      <c r="C9" s="76">
        <f t="shared" si="1"/>
        <v>13.159250808350176</v>
      </c>
      <c r="D9" s="63">
        <f t="shared" si="0"/>
        <v>11</v>
      </c>
      <c r="E9" s="7"/>
    </row>
    <row r="10" spans="1:5" ht="12.75">
      <c r="A10" s="28" t="s">
        <v>54</v>
      </c>
      <c r="B10" s="89">
        <v>1650.7</v>
      </c>
      <c r="C10" s="76">
        <f t="shared" si="1"/>
        <v>0</v>
      </c>
      <c r="D10" s="63">
        <f t="shared" si="0"/>
        <v>12</v>
      </c>
      <c r="E10" s="7"/>
    </row>
    <row r="11" spans="1:5" ht="12.75">
      <c r="A11" s="28" t="s">
        <v>55</v>
      </c>
      <c r="B11" s="89">
        <v>962.5</v>
      </c>
      <c r="C11" s="76">
        <f t="shared" si="1"/>
        <v>33.83111931253223</v>
      </c>
      <c r="D11" s="63">
        <f t="shared" si="0"/>
        <v>5</v>
      </c>
      <c r="E11" s="7"/>
    </row>
    <row r="12" spans="1:5" ht="12.75">
      <c r="A12" s="28" t="s">
        <v>56</v>
      </c>
      <c r="B12" s="89">
        <v>843.49</v>
      </c>
      <c r="C12" s="76">
        <f t="shared" si="1"/>
        <v>49.315871934524026</v>
      </c>
      <c r="D12" s="63">
        <f t="shared" si="0"/>
        <v>2</v>
      </c>
      <c r="E12" s="7"/>
    </row>
    <row r="13" spans="1:5" ht="12.75">
      <c r="A13" s="28" t="s">
        <v>57</v>
      </c>
      <c r="B13" s="89">
        <v>994.5</v>
      </c>
      <c r="C13" s="76">
        <f t="shared" si="1"/>
        <v>30.5855074605248</v>
      </c>
      <c r="D13" s="63">
        <f t="shared" si="0"/>
        <v>7</v>
      </c>
      <c r="E13" s="7"/>
    </row>
    <row r="14" spans="1:5" ht="12.75">
      <c r="A14" s="28" t="s">
        <v>58</v>
      </c>
      <c r="B14" s="89">
        <v>1013</v>
      </c>
      <c r="C14" s="76">
        <f t="shared" si="1"/>
        <v>28.84784409709528</v>
      </c>
      <c r="D14" s="63">
        <f t="shared" si="0"/>
        <v>9</v>
      </c>
      <c r="E14" s="7"/>
    </row>
    <row r="15" spans="1:5" ht="12.75">
      <c r="A15" s="28" t="s">
        <v>59</v>
      </c>
      <c r="B15" s="89">
        <v>925</v>
      </c>
      <c r="C15" s="76">
        <f t="shared" si="1"/>
        <v>38.071453780493236</v>
      </c>
      <c r="D15" s="63">
        <f t="shared" si="0"/>
        <v>4</v>
      </c>
      <c r="E15" s="7"/>
    </row>
    <row r="16" spans="1:5" ht="12.75">
      <c r="A16" s="28" t="s">
        <v>60</v>
      </c>
      <c r="B16" s="89">
        <v>1221.25</v>
      </c>
      <c r="C16" s="76">
        <f t="shared" si="1"/>
        <v>14.411555335930199</v>
      </c>
      <c r="D16" s="63">
        <f t="shared" si="0"/>
        <v>10</v>
      </c>
      <c r="E16" s="7"/>
    </row>
    <row r="17" spans="1:5" ht="12.75">
      <c r="A17" s="28" t="s">
        <v>61</v>
      </c>
      <c r="B17" s="89">
        <v>839.2</v>
      </c>
      <c r="C17" s="76">
        <f t="shared" si="1"/>
        <v>50</v>
      </c>
      <c r="D17" s="63">
        <f t="shared" si="0"/>
        <v>1</v>
      </c>
      <c r="E17" s="7"/>
    </row>
    <row r="18" spans="1:5" ht="12.75">
      <c r="A18" s="28" t="s">
        <v>62</v>
      </c>
      <c r="B18" s="89">
        <v>980</v>
      </c>
      <c r="C18" s="76">
        <f t="shared" si="1"/>
        <v>32.016806045489155</v>
      </c>
      <c r="D18" s="63">
        <f t="shared" si="0"/>
        <v>6</v>
      </c>
      <c r="E18" s="7"/>
    </row>
    <row r="19" spans="1:5" ht="12.75">
      <c r="A19" s="30"/>
      <c r="B19" s="30"/>
      <c r="C19" s="30"/>
      <c r="D19" s="30"/>
      <c r="E19" s="7"/>
    </row>
    <row r="20" spans="1:5" ht="12.75">
      <c r="A20" s="30"/>
      <c r="B20" s="48"/>
      <c r="E20" s="7"/>
    </row>
    <row r="21" spans="1:5" ht="12.75">
      <c r="A21" s="28"/>
      <c r="B21" s="60"/>
      <c r="C21" s="49"/>
      <c r="D21" s="63"/>
      <c r="E21" s="7"/>
    </row>
    <row r="22" spans="1:5" ht="12.75">
      <c r="A22" s="28"/>
      <c r="B22" s="60"/>
      <c r="C22" s="49"/>
      <c r="D22" s="63"/>
      <c r="E22" s="7"/>
    </row>
    <row r="23" spans="1:5" ht="12.75">
      <c r="A23" s="28"/>
      <c r="B23" s="60"/>
      <c r="C23" s="49"/>
      <c r="D23" s="63"/>
      <c r="E23" s="7"/>
    </row>
    <row r="24" spans="1:5" ht="12.75">
      <c r="A24" s="28"/>
      <c r="B24" s="60"/>
      <c r="C24" s="49"/>
      <c r="D24" s="63"/>
      <c r="E24" s="7"/>
    </row>
    <row r="25" spans="1:5" ht="12.75">
      <c r="A25" s="28"/>
      <c r="B25" s="60"/>
      <c r="C25" s="49"/>
      <c r="D25" s="63"/>
      <c r="E25" s="7"/>
    </row>
    <row r="26" spans="1:5" ht="12.75">
      <c r="A26" s="28"/>
      <c r="B26" s="60"/>
      <c r="C26" s="49"/>
      <c r="D26" s="63"/>
      <c r="E26" s="7"/>
    </row>
    <row r="27" spans="1:5" ht="12.75">
      <c r="A27" s="28"/>
      <c r="B27" s="60"/>
      <c r="C27" s="49"/>
      <c r="D27" s="63"/>
      <c r="E27" s="7"/>
    </row>
    <row r="28" spans="1:5" ht="12.75">
      <c r="A28" s="28"/>
      <c r="B28" s="60"/>
      <c r="C28" s="49"/>
      <c r="D28" s="63"/>
      <c r="E28" s="7"/>
    </row>
    <row r="29" spans="1:5" ht="12.75">
      <c r="A29" s="28"/>
      <c r="B29" s="60"/>
      <c r="C29" s="49"/>
      <c r="D29" s="63"/>
      <c r="E29" s="7"/>
    </row>
    <row r="30" spans="1:5" ht="12.75">
      <c r="A30" s="28"/>
      <c r="B30" s="60"/>
      <c r="C30" s="49"/>
      <c r="D30" s="63"/>
      <c r="E30" s="7"/>
    </row>
    <row r="31" spans="1:5" ht="12.75">
      <c r="A31" s="28"/>
      <c r="B31" s="60"/>
      <c r="C31" s="49"/>
      <c r="D31" s="63"/>
      <c r="E31" s="7"/>
    </row>
    <row r="32" spans="1:5" ht="12.75">
      <c r="A32" s="28"/>
      <c r="B32" s="60"/>
      <c r="C32" s="49"/>
      <c r="D32" s="63"/>
      <c r="E32" s="7"/>
    </row>
    <row r="33" spans="1:5" ht="12.75">
      <c r="A33" s="28"/>
      <c r="B33" s="60"/>
      <c r="C33" s="49"/>
      <c r="D33" s="63"/>
      <c r="E33" s="7"/>
    </row>
    <row r="34" spans="1:5" ht="12.75">
      <c r="A34" s="28"/>
      <c r="B34" s="60"/>
      <c r="C34" s="49"/>
      <c r="D34" s="63"/>
      <c r="E34" s="7"/>
    </row>
    <row r="35" spans="1:4" ht="12.75">
      <c r="A35" s="28"/>
      <c r="B35" s="61"/>
      <c r="C35" s="49"/>
      <c r="D35" s="63"/>
    </row>
    <row r="36" spans="1:4" ht="12.75">
      <c r="A36" s="1"/>
      <c r="B36" s="1"/>
      <c r="C36" s="30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8" sqref="A8"/>
    </sheetView>
  </sheetViews>
  <sheetFormatPr defaultColWidth="9.140625" defaultRowHeight="12.75"/>
  <cols>
    <col min="1" max="1" width="34.28125" style="0" customWidth="1"/>
    <col min="2" max="4" width="10.57421875" style="0" customWidth="1"/>
    <col min="5" max="5" width="11.00390625" style="0" customWidth="1"/>
    <col min="6" max="6" width="10.140625" style="0" customWidth="1"/>
    <col min="7" max="7" width="12.421875" style="0" customWidth="1"/>
    <col min="9" max="9" width="7.140625" style="0" customWidth="1"/>
    <col min="12" max="12" width="19.140625" style="0" customWidth="1"/>
  </cols>
  <sheetData>
    <row r="1" spans="1:12" ht="18.75">
      <c r="A1" s="9" t="s">
        <v>64</v>
      </c>
      <c r="B1" s="9"/>
      <c r="C1" s="9"/>
      <c r="D1" s="9"/>
      <c r="E1" s="7"/>
      <c r="F1" s="7" t="s">
        <v>1</v>
      </c>
      <c r="G1" s="14">
        <f>MAX(E6:E17)</f>
        <v>7.315384615384615</v>
      </c>
      <c r="H1" s="7" t="s">
        <v>15</v>
      </c>
      <c r="I1" s="85" t="s">
        <v>65</v>
      </c>
      <c r="L1" s="86"/>
    </row>
    <row r="2" spans="1:12" ht="12.75">
      <c r="A2" s="7"/>
      <c r="B2" s="7"/>
      <c r="C2" s="7"/>
      <c r="D2" s="7"/>
      <c r="E2" s="7"/>
      <c r="F2" s="7" t="s">
        <v>2</v>
      </c>
      <c r="G2" s="14">
        <f>MIN(E6:E17)</f>
        <v>2.986798679867987</v>
      </c>
      <c r="H2" s="7" t="s">
        <v>15</v>
      </c>
      <c r="I2" s="85" t="s">
        <v>66</v>
      </c>
      <c r="L2" s="86"/>
    </row>
    <row r="3" spans="1:12" ht="12.75">
      <c r="A3" s="12"/>
      <c r="B3" s="12"/>
      <c r="C3" s="12"/>
      <c r="D3" s="12"/>
      <c r="E3" s="62"/>
      <c r="F3" s="7" t="s">
        <v>17</v>
      </c>
      <c r="G3" s="184">
        <v>60</v>
      </c>
      <c r="H3" s="7" t="s">
        <v>16</v>
      </c>
      <c r="I3" s="85" t="s">
        <v>67</v>
      </c>
      <c r="L3" s="86"/>
    </row>
    <row r="4" spans="1:13" ht="12.75">
      <c r="A4" s="14"/>
      <c r="B4" s="14"/>
      <c r="C4" s="14"/>
      <c r="D4" s="14"/>
      <c r="E4" s="14"/>
      <c r="F4" s="14"/>
      <c r="G4" s="7"/>
      <c r="H4" s="7"/>
      <c r="K4" s="7"/>
      <c r="L4" s="87"/>
      <c r="M4" s="87"/>
    </row>
    <row r="5" spans="1:13" ht="38.25">
      <c r="A5" s="13"/>
      <c r="B5" s="179" t="s">
        <v>106</v>
      </c>
      <c r="C5" s="179" t="s">
        <v>107</v>
      </c>
      <c r="D5" s="179" t="s">
        <v>105</v>
      </c>
      <c r="E5" s="48" t="s">
        <v>73</v>
      </c>
      <c r="F5" s="48" t="s">
        <v>14</v>
      </c>
      <c r="G5" s="45" t="s">
        <v>13</v>
      </c>
      <c r="H5" s="45" t="s">
        <v>42</v>
      </c>
      <c r="J5" s="45" t="s">
        <v>68</v>
      </c>
      <c r="M5" s="45"/>
    </row>
    <row r="6" spans="1:13" ht="12.75">
      <c r="A6" s="28" t="s">
        <v>51</v>
      </c>
      <c r="B6" s="180">
        <v>18.1</v>
      </c>
      <c r="C6" s="180" t="s">
        <v>108</v>
      </c>
      <c r="D6" s="180">
        <v>6.06</v>
      </c>
      <c r="E6" s="166">
        <f>B6/D6</f>
        <v>2.986798679867987</v>
      </c>
      <c r="F6" s="20">
        <f>$G$3/E6</f>
        <v>20.088397790055247</v>
      </c>
      <c r="G6" s="21">
        <f>100+(((($G$1/E6)^2-1)/(($G$1/$G$2)^2-1))*100)</f>
        <v>200</v>
      </c>
      <c r="H6" s="26">
        <f aca="true" t="shared" si="0" ref="H6:H17">RANK(G6,$G$6:$G$17)</f>
        <v>1</v>
      </c>
      <c r="J6" s="88">
        <f aca="true" t="shared" si="1" ref="J6:J15">(F6-$F$18)/$F$18</f>
        <v>1.3101657458563536</v>
      </c>
      <c r="M6" s="7"/>
    </row>
    <row r="7" spans="1:13" ht="12.75">
      <c r="A7" s="28" t="s">
        <v>52</v>
      </c>
      <c r="B7" s="180" t="s">
        <v>104</v>
      </c>
      <c r="C7" s="180"/>
      <c r="D7" s="180"/>
      <c r="E7" s="166"/>
      <c r="F7" s="20"/>
      <c r="G7" s="21">
        <v>0</v>
      </c>
      <c r="H7" s="26">
        <f t="shared" si="0"/>
        <v>8</v>
      </c>
      <c r="J7" s="88"/>
      <c r="M7" s="7"/>
    </row>
    <row r="8" spans="1:13" ht="12.75">
      <c r="A8" s="28" t="s">
        <v>53</v>
      </c>
      <c r="B8" s="180">
        <v>18.55</v>
      </c>
      <c r="C8" s="181" t="s">
        <v>108</v>
      </c>
      <c r="D8" s="180">
        <v>6.06</v>
      </c>
      <c r="E8" s="166">
        <f>B8/D8</f>
        <v>3.0610561056105614</v>
      </c>
      <c r="F8" s="20">
        <f>$G$3/E8</f>
        <v>19.6010781671159</v>
      </c>
      <c r="G8" s="21">
        <f>100+(((($G$1/E8)^2-1)/(($G$1/$G$2)^2-1))*100)</f>
        <v>194.24828077313197</v>
      </c>
      <c r="H8" s="26">
        <f t="shared" si="0"/>
        <v>2</v>
      </c>
      <c r="J8" s="88">
        <f t="shared" si="1"/>
        <v>1.2541239892183287</v>
      </c>
      <c r="M8" s="7"/>
    </row>
    <row r="9" spans="1:13" ht="12.75">
      <c r="A9" s="28" t="s">
        <v>54</v>
      </c>
      <c r="B9" s="180" t="s">
        <v>104</v>
      </c>
      <c r="C9" s="181"/>
      <c r="D9" s="180"/>
      <c r="E9" s="166"/>
      <c r="F9" s="20"/>
      <c r="G9" s="21">
        <v>0</v>
      </c>
      <c r="H9" s="26">
        <f t="shared" si="0"/>
        <v>8</v>
      </c>
      <c r="J9" s="88"/>
      <c r="M9" s="7"/>
    </row>
    <row r="10" spans="1:13" ht="12.75">
      <c r="A10" s="28" t="s">
        <v>55</v>
      </c>
      <c r="B10" s="180">
        <v>26.3</v>
      </c>
      <c r="C10" s="181" t="s">
        <v>108</v>
      </c>
      <c r="D10" s="180">
        <v>6.06</v>
      </c>
      <c r="E10" s="166">
        <f>B10/D10</f>
        <v>4.33993399339934</v>
      </c>
      <c r="F10" s="20">
        <f>$G$3/E10</f>
        <v>13.82509505703422</v>
      </c>
      <c r="G10" s="21">
        <f>100+(((($G$1/E10)^2-1)/(($G$1/$G$2)^2-1))*100)</f>
        <v>136.8338600416818</v>
      </c>
      <c r="H10" s="26">
        <f t="shared" si="0"/>
        <v>4</v>
      </c>
      <c r="J10" s="88">
        <f t="shared" si="1"/>
        <v>0.5898859315589354</v>
      </c>
      <c r="M10" s="7"/>
    </row>
    <row r="11" spans="1:13" ht="12.75">
      <c r="A11" s="28" t="s">
        <v>56</v>
      </c>
      <c r="B11" s="180">
        <v>29.05</v>
      </c>
      <c r="C11" s="181" t="s">
        <v>108</v>
      </c>
      <c r="D11" s="180">
        <v>6.06</v>
      </c>
      <c r="E11" s="166">
        <f>B11/D11</f>
        <v>4.793729372937294</v>
      </c>
      <c r="F11" s="20">
        <f>$G$3/E11</f>
        <v>12.516351118760756</v>
      </c>
      <c r="G11" s="21">
        <f>100+(((($G$1/E11)^2-1)/(($G$1/$G$2)^2-1))*100)</f>
        <v>126.58199899635319</v>
      </c>
      <c r="H11" s="26">
        <f t="shared" si="0"/>
        <v>6</v>
      </c>
      <c r="J11" s="88">
        <f t="shared" si="1"/>
        <v>0.439380378657487</v>
      </c>
      <c r="M11" s="7"/>
    </row>
    <row r="12" spans="1:13" ht="12.75">
      <c r="A12" s="28" t="s">
        <v>57</v>
      </c>
      <c r="B12" s="180">
        <v>19.55</v>
      </c>
      <c r="C12" s="181" t="s">
        <v>108</v>
      </c>
      <c r="D12" s="180">
        <v>6.06</v>
      </c>
      <c r="E12" s="166">
        <f>B12/D12</f>
        <v>3.2260726072607264</v>
      </c>
      <c r="F12" s="20">
        <f>$G$3/E12</f>
        <v>18.59846547314578</v>
      </c>
      <c r="G12" s="21">
        <f>100+(((($G$1/E12)^2-1)/(($G$1/$G$2)^2-1))*100)</f>
        <v>182.85890854603085</v>
      </c>
      <c r="H12" s="26">
        <f t="shared" si="0"/>
        <v>3</v>
      </c>
      <c r="J12" s="88">
        <f t="shared" si="1"/>
        <v>1.1388235294117648</v>
      </c>
      <c r="M12" s="7"/>
    </row>
    <row r="13" spans="1:13" ht="12.75">
      <c r="A13" s="28" t="s">
        <v>58</v>
      </c>
      <c r="B13" s="180" t="s">
        <v>104</v>
      </c>
      <c r="C13" s="181"/>
      <c r="D13" s="180"/>
      <c r="E13" s="166"/>
      <c r="F13" s="20"/>
      <c r="G13" s="21">
        <v>0</v>
      </c>
      <c r="H13" s="26">
        <f t="shared" si="0"/>
        <v>8</v>
      </c>
      <c r="J13" s="88"/>
      <c r="M13" s="7"/>
    </row>
    <row r="14" spans="1:13" ht="12.75">
      <c r="A14" s="28" t="s">
        <v>59</v>
      </c>
      <c r="B14" s="180">
        <v>26.8</v>
      </c>
      <c r="C14" s="181" t="s">
        <v>108</v>
      </c>
      <c r="D14" s="180">
        <v>6.06</v>
      </c>
      <c r="E14" s="166">
        <f>B14/D14</f>
        <v>4.422442244224423</v>
      </c>
      <c r="F14" s="20">
        <f>$G$3/E14</f>
        <v>13.567164179104475</v>
      </c>
      <c r="G14" s="21">
        <f>100+(((($G$1/E14)^2-1)/(($G$1/$G$2)^2-1))*100)</f>
        <v>134.73279448724148</v>
      </c>
      <c r="H14" s="26">
        <f t="shared" si="0"/>
        <v>5</v>
      </c>
      <c r="J14" s="88">
        <f t="shared" si="1"/>
        <v>0.5602238805970148</v>
      </c>
      <c r="M14" s="7"/>
    </row>
    <row r="15" spans="1:13" ht="12.75">
      <c r="A15" s="28" t="s">
        <v>60</v>
      </c>
      <c r="B15" s="180">
        <v>47.55</v>
      </c>
      <c r="C15" s="180" t="s">
        <v>109</v>
      </c>
      <c r="D15" s="180">
        <v>6.5</v>
      </c>
      <c r="E15" s="166">
        <f>B15/D15</f>
        <v>7.315384615384615</v>
      </c>
      <c r="F15" s="49">
        <f>$G$3/E15</f>
        <v>8.201892744479496</v>
      </c>
      <c r="G15" s="43">
        <f>100+(((($G$1/E15)^2-1)/(($G$1/$G$2)^2-1))*100)</f>
        <v>100</v>
      </c>
      <c r="H15" s="26">
        <f t="shared" si="0"/>
        <v>7</v>
      </c>
      <c r="I15" s="182"/>
      <c r="J15" s="183">
        <f t="shared" si="1"/>
        <v>-0.056782334384857934</v>
      </c>
      <c r="M15" s="7"/>
    </row>
    <row r="16" spans="1:13" ht="12.75">
      <c r="A16" s="28" t="s">
        <v>61</v>
      </c>
      <c r="B16" s="180" t="s">
        <v>104</v>
      </c>
      <c r="C16" s="181"/>
      <c r="D16" s="180"/>
      <c r="E16" s="166"/>
      <c r="F16" s="20"/>
      <c r="G16" s="21">
        <v>0</v>
      </c>
      <c r="H16" s="26">
        <f t="shared" si="0"/>
        <v>8</v>
      </c>
      <c r="J16" s="88"/>
      <c r="M16" s="7"/>
    </row>
    <row r="17" spans="1:13" ht="12.75">
      <c r="A17" s="28" t="s">
        <v>62</v>
      </c>
      <c r="B17" s="180" t="s">
        <v>104</v>
      </c>
      <c r="C17" s="181"/>
      <c r="D17" s="180"/>
      <c r="E17" s="166"/>
      <c r="F17" s="20"/>
      <c r="G17" s="21">
        <v>0</v>
      </c>
      <c r="H17" s="26">
        <f t="shared" si="0"/>
        <v>8</v>
      </c>
      <c r="J17" s="88"/>
      <c r="M17" s="7"/>
    </row>
    <row r="18" spans="1:12" ht="12.75">
      <c r="A18" s="14" t="s">
        <v>0</v>
      </c>
      <c r="B18" s="166"/>
      <c r="C18" s="188" t="s">
        <v>108</v>
      </c>
      <c r="D18" s="186"/>
      <c r="E18" s="185">
        <v>6.9</v>
      </c>
      <c r="F18" s="20">
        <f>$G$3/E18</f>
        <v>8.695652173913043</v>
      </c>
      <c r="G18" s="21"/>
      <c r="H18" s="7"/>
      <c r="I18" s="24"/>
      <c r="J18" s="7"/>
      <c r="K18" s="22"/>
      <c r="L18" s="4"/>
    </row>
    <row r="19" spans="1:11" ht="12.75">
      <c r="A19" s="14"/>
      <c r="B19" s="14"/>
      <c r="C19" s="14"/>
      <c r="D19" s="14"/>
      <c r="E19" s="14"/>
      <c r="F19" s="14"/>
      <c r="G19" s="12"/>
      <c r="H19" s="7"/>
      <c r="I19" s="23"/>
      <c r="J19" s="7"/>
      <c r="K19" s="22"/>
    </row>
    <row r="20" spans="1:11" ht="12.75">
      <c r="A20" s="7"/>
      <c r="B20" s="7"/>
      <c r="C20" s="7"/>
      <c r="D20" s="7"/>
      <c r="E20" s="62"/>
      <c r="F20" s="7"/>
      <c r="G20" s="7"/>
      <c r="H20" s="7"/>
      <c r="I20" s="23"/>
      <c r="J20" s="7"/>
      <c r="K20" s="22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 topLeftCell="A1">
      <selection activeCell="F24" sqref="F24"/>
    </sheetView>
  </sheetViews>
  <sheetFormatPr defaultColWidth="9.140625" defaultRowHeight="12.75"/>
  <cols>
    <col min="1" max="1" width="33.28125" style="0" customWidth="1"/>
    <col min="2" max="16" width="5.7109375" style="0" customWidth="1"/>
    <col min="17" max="17" width="10.57421875" style="0" customWidth="1"/>
    <col min="18" max="18" width="8.28125" style="0" customWidth="1"/>
  </cols>
  <sheetData>
    <row r="1" spans="1:18" ht="18.75">
      <c r="A1" s="55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.75">
      <c r="A2" s="2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2"/>
      <c r="R2" s="52"/>
    </row>
    <row r="3" spans="1:18" ht="12.75">
      <c r="A3" s="28"/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  <c r="L3" s="63">
        <v>11</v>
      </c>
      <c r="M3" s="63">
        <v>12</v>
      </c>
      <c r="N3" s="63">
        <v>13</v>
      </c>
      <c r="O3" s="63">
        <v>14</v>
      </c>
      <c r="P3" s="63">
        <v>15</v>
      </c>
      <c r="Q3" s="53" t="s">
        <v>13</v>
      </c>
      <c r="R3" s="56" t="s">
        <v>42</v>
      </c>
    </row>
    <row r="4" spans="1:18" ht="12.75">
      <c r="A4" s="28" t="s">
        <v>51</v>
      </c>
      <c r="B4" s="57">
        <v>62</v>
      </c>
      <c r="C4" s="57">
        <v>65</v>
      </c>
      <c r="D4" s="57">
        <v>69</v>
      </c>
      <c r="E4" s="57">
        <v>79</v>
      </c>
      <c r="F4" s="57">
        <v>65</v>
      </c>
      <c r="G4" s="57">
        <v>84</v>
      </c>
      <c r="H4" s="57">
        <v>54.5</v>
      </c>
      <c r="I4" s="57">
        <v>69</v>
      </c>
      <c r="J4" s="57">
        <v>74</v>
      </c>
      <c r="K4" s="57">
        <v>78</v>
      </c>
      <c r="L4" s="57">
        <v>73</v>
      </c>
      <c r="M4" s="57">
        <v>45</v>
      </c>
      <c r="N4" s="57">
        <v>75</v>
      </c>
      <c r="O4" s="57">
        <v>67.5</v>
      </c>
      <c r="P4" s="57">
        <v>76</v>
      </c>
      <c r="Q4" s="54">
        <f aca="true" t="shared" si="0" ref="Q4:Q15">AVERAGE(B4:P4)</f>
        <v>69.06666666666666</v>
      </c>
      <c r="R4" s="58">
        <f aca="true" t="shared" si="1" ref="R4:R15">RANK(Q4,$Q$4:$Q$15)</f>
        <v>4</v>
      </c>
    </row>
    <row r="5" spans="1:18" ht="12.75">
      <c r="A5" s="28" t="s">
        <v>52</v>
      </c>
      <c r="B5" s="57">
        <v>32</v>
      </c>
      <c r="C5" s="57">
        <v>50</v>
      </c>
      <c r="D5" s="57">
        <v>45</v>
      </c>
      <c r="E5" s="57">
        <v>60</v>
      </c>
      <c r="F5" s="57">
        <v>43</v>
      </c>
      <c r="G5" s="57">
        <v>62.5</v>
      </c>
      <c r="H5" s="57">
        <v>45</v>
      </c>
      <c r="I5" s="57">
        <v>50.5</v>
      </c>
      <c r="J5" s="57">
        <v>50</v>
      </c>
      <c r="K5" s="57">
        <v>47</v>
      </c>
      <c r="L5" s="57">
        <v>55</v>
      </c>
      <c r="M5" s="57">
        <v>35</v>
      </c>
      <c r="N5" s="57">
        <v>52</v>
      </c>
      <c r="O5" s="57">
        <v>40</v>
      </c>
      <c r="P5" s="57">
        <v>48</v>
      </c>
      <c r="Q5" s="54">
        <f t="shared" si="0"/>
        <v>47.666666666666664</v>
      </c>
      <c r="R5" s="58">
        <f t="shared" si="1"/>
        <v>11</v>
      </c>
    </row>
    <row r="6" spans="1:18" ht="12.75">
      <c r="A6" s="28" t="s">
        <v>53</v>
      </c>
      <c r="B6" s="57">
        <v>88</v>
      </c>
      <c r="C6" s="57">
        <v>92.5</v>
      </c>
      <c r="D6" s="57">
        <v>90</v>
      </c>
      <c r="E6" s="57">
        <v>83.5</v>
      </c>
      <c r="F6" s="57">
        <v>80</v>
      </c>
      <c r="G6" s="57">
        <v>93</v>
      </c>
      <c r="H6" s="57">
        <v>73</v>
      </c>
      <c r="I6" s="57">
        <v>80</v>
      </c>
      <c r="J6" s="57">
        <v>91</v>
      </c>
      <c r="K6" s="57">
        <v>89.5</v>
      </c>
      <c r="L6" s="57">
        <v>79</v>
      </c>
      <c r="M6" s="57">
        <v>85</v>
      </c>
      <c r="N6" s="57">
        <v>83</v>
      </c>
      <c r="O6" s="57">
        <v>85.5</v>
      </c>
      <c r="P6" s="57">
        <v>82</v>
      </c>
      <c r="Q6" s="54">
        <f t="shared" si="0"/>
        <v>85</v>
      </c>
      <c r="R6" s="58">
        <f t="shared" si="1"/>
        <v>1</v>
      </c>
    </row>
    <row r="7" spans="1:18" ht="12.75">
      <c r="A7" s="28" t="s">
        <v>54</v>
      </c>
      <c r="B7" s="57">
        <v>65</v>
      </c>
      <c r="C7" s="57">
        <v>52.5</v>
      </c>
      <c r="D7" s="57">
        <v>62</v>
      </c>
      <c r="E7" s="57">
        <v>64</v>
      </c>
      <c r="F7" s="57">
        <v>47</v>
      </c>
      <c r="G7" s="57">
        <v>48</v>
      </c>
      <c r="H7" s="57">
        <v>55.5</v>
      </c>
      <c r="I7" s="57">
        <v>63</v>
      </c>
      <c r="J7" s="57">
        <v>49</v>
      </c>
      <c r="K7" s="57">
        <v>40</v>
      </c>
      <c r="L7" s="57">
        <v>63</v>
      </c>
      <c r="M7" s="57">
        <v>32.5</v>
      </c>
      <c r="N7" s="57">
        <v>45</v>
      </c>
      <c r="O7" s="57">
        <v>47.5</v>
      </c>
      <c r="P7" s="57">
        <v>70</v>
      </c>
      <c r="Q7" s="54">
        <f t="shared" si="0"/>
        <v>53.6</v>
      </c>
      <c r="R7" s="58">
        <f t="shared" si="1"/>
        <v>10</v>
      </c>
    </row>
    <row r="8" spans="1:18" ht="12.75">
      <c r="A8" s="28" t="s">
        <v>55</v>
      </c>
      <c r="B8" s="57">
        <v>75</v>
      </c>
      <c r="C8" s="57">
        <v>69</v>
      </c>
      <c r="D8" s="57">
        <v>64</v>
      </c>
      <c r="E8" s="57">
        <v>50</v>
      </c>
      <c r="F8" s="57">
        <v>69</v>
      </c>
      <c r="G8" s="57">
        <v>73</v>
      </c>
      <c r="H8" s="57">
        <v>64</v>
      </c>
      <c r="I8" s="57">
        <v>71</v>
      </c>
      <c r="J8" s="57">
        <v>62.5</v>
      </c>
      <c r="K8" s="57">
        <v>79</v>
      </c>
      <c r="L8" s="57">
        <v>44</v>
      </c>
      <c r="M8" s="57">
        <v>47.5</v>
      </c>
      <c r="N8" s="57">
        <v>55</v>
      </c>
      <c r="O8" s="57">
        <v>58</v>
      </c>
      <c r="P8" s="57">
        <v>74</v>
      </c>
      <c r="Q8" s="54">
        <f t="shared" si="0"/>
        <v>63.666666666666664</v>
      </c>
      <c r="R8" s="58">
        <f t="shared" si="1"/>
        <v>6</v>
      </c>
    </row>
    <row r="9" spans="1:18" ht="12.75">
      <c r="A9" s="28" t="s">
        <v>56</v>
      </c>
      <c r="B9" s="57">
        <v>52</v>
      </c>
      <c r="C9" s="57">
        <v>47.5</v>
      </c>
      <c r="D9" s="57">
        <v>59</v>
      </c>
      <c r="E9" s="57">
        <v>63</v>
      </c>
      <c r="F9" s="57">
        <v>48</v>
      </c>
      <c r="G9" s="57">
        <v>73</v>
      </c>
      <c r="H9" s="57">
        <v>48</v>
      </c>
      <c r="I9" s="57">
        <v>71</v>
      </c>
      <c r="J9" s="57">
        <v>68.5</v>
      </c>
      <c r="K9" s="57">
        <v>61</v>
      </c>
      <c r="L9" s="57">
        <v>53</v>
      </c>
      <c r="M9" s="57">
        <v>42.5</v>
      </c>
      <c r="N9" s="57">
        <v>54</v>
      </c>
      <c r="O9" s="57">
        <v>61</v>
      </c>
      <c r="P9" s="57">
        <v>65</v>
      </c>
      <c r="Q9" s="54">
        <f t="shared" si="0"/>
        <v>57.766666666666666</v>
      </c>
      <c r="R9" s="58">
        <f t="shared" si="1"/>
        <v>8</v>
      </c>
    </row>
    <row r="10" spans="1:18" ht="12.75">
      <c r="A10" s="28" t="s">
        <v>57</v>
      </c>
      <c r="B10" s="57">
        <v>70</v>
      </c>
      <c r="C10" s="57">
        <v>82.5</v>
      </c>
      <c r="D10" s="57">
        <v>70</v>
      </c>
      <c r="E10" s="57">
        <v>77</v>
      </c>
      <c r="F10" s="57">
        <v>53</v>
      </c>
      <c r="G10" s="57">
        <v>89</v>
      </c>
      <c r="H10" s="57">
        <v>61</v>
      </c>
      <c r="I10" s="57">
        <v>61</v>
      </c>
      <c r="J10" s="57">
        <v>82.5</v>
      </c>
      <c r="K10" s="57">
        <v>75</v>
      </c>
      <c r="L10" s="57">
        <v>69</v>
      </c>
      <c r="M10" s="57">
        <v>62.5</v>
      </c>
      <c r="N10" s="57">
        <v>73</v>
      </c>
      <c r="O10" s="57">
        <v>67.5</v>
      </c>
      <c r="P10" s="57">
        <v>79</v>
      </c>
      <c r="Q10" s="54">
        <f t="shared" si="0"/>
        <v>71.46666666666667</v>
      </c>
      <c r="R10" s="58">
        <f t="shared" si="1"/>
        <v>2</v>
      </c>
    </row>
    <row r="11" spans="1:18" ht="12.75">
      <c r="A11" s="28" t="s">
        <v>58</v>
      </c>
      <c r="B11" s="57">
        <v>32</v>
      </c>
      <c r="C11" s="57">
        <v>35</v>
      </c>
      <c r="D11" s="57">
        <v>34</v>
      </c>
      <c r="E11" s="57">
        <v>31</v>
      </c>
      <c r="F11" s="57">
        <v>30</v>
      </c>
      <c r="G11" s="57">
        <v>48</v>
      </c>
      <c r="H11" s="57">
        <v>47</v>
      </c>
      <c r="I11" s="57">
        <v>50</v>
      </c>
      <c r="J11" s="57">
        <v>33.5</v>
      </c>
      <c r="K11" s="57">
        <v>37</v>
      </c>
      <c r="L11" s="57">
        <v>22</v>
      </c>
      <c r="M11" s="57">
        <v>27.5</v>
      </c>
      <c r="N11" s="57">
        <v>36</v>
      </c>
      <c r="O11" s="57">
        <v>35</v>
      </c>
      <c r="P11" s="57">
        <v>51</v>
      </c>
      <c r="Q11" s="54">
        <f t="shared" si="0"/>
        <v>36.6</v>
      </c>
      <c r="R11" s="58">
        <f t="shared" si="1"/>
        <v>12</v>
      </c>
    </row>
    <row r="12" spans="1:18" ht="12.75">
      <c r="A12" s="28" t="s">
        <v>59</v>
      </c>
      <c r="B12" s="57">
        <v>68</v>
      </c>
      <c r="C12" s="57">
        <v>70</v>
      </c>
      <c r="D12" s="57">
        <v>73</v>
      </c>
      <c r="E12" s="57">
        <v>77</v>
      </c>
      <c r="F12" s="57">
        <v>58</v>
      </c>
      <c r="G12" s="57">
        <v>86</v>
      </c>
      <c r="H12" s="57">
        <v>65</v>
      </c>
      <c r="I12" s="57">
        <v>66</v>
      </c>
      <c r="J12" s="57">
        <v>53</v>
      </c>
      <c r="K12" s="57">
        <v>79</v>
      </c>
      <c r="L12" s="57">
        <v>53</v>
      </c>
      <c r="M12" s="57">
        <v>47.5</v>
      </c>
      <c r="N12" s="57">
        <v>64</v>
      </c>
      <c r="O12" s="57">
        <v>65</v>
      </c>
      <c r="P12" s="57">
        <v>58</v>
      </c>
      <c r="Q12" s="54">
        <f t="shared" si="0"/>
        <v>65.5</v>
      </c>
      <c r="R12" s="58">
        <f t="shared" si="1"/>
        <v>5</v>
      </c>
    </row>
    <row r="13" spans="1:18" ht="12.75">
      <c r="A13" s="28" t="s">
        <v>60</v>
      </c>
      <c r="B13" s="57">
        <v>62</v>
      </c>
      <c r="C13" s="57">
        <v>37.5</v>
      </c>
      <c r="D13" s="57">
        <v>61</v>
      </c>
      <c r="E13" s="57">
        <v>60</v>
      </c>
      <c r="F13" s="57">
        <v>49</v>
      </c>
      <c r="G13" s="57">
        <v>73</v>
      </c>
      <c r="H13" s="57">
        <v>48.5</v>
      </c>
      <c r="I13" s="57">
        <v>63</v>
      </c>
      <c r="J13" s="57">
        <v>44</v>
      </c>
      <c r="K13" s="57">
        <v>45</v>
      </c>
      <c r="L13" s="57">
        <v>58</v>
      </c>
      <c r="M13" s="57">
        <v>35</v>
      </c>
      <c r="N13" s="57">
        <v>52</v>
      </c>
      <c r="O13" s="57">
        <v>65</v>
      </c>
      <c r="P13" s="57">
        <v>68</v>
      </c>
      <c r="Q13" s="54">
        <f t="shared" si="0"/>
        <v>54.733333333333334</v>
      </c>
      <c r="R13" s="58">
        <f t="shared" si="1"/>
        <v>9</v>
      </c>
    </row>
    <row r="14" spans="1:18" ht="12.75">
      <c r="A14" s="28" t="s">
        <v>61</v>
      </c>
      <c r="B14" s="57">
        <v>65</v>
      </c>
      <c r="C14" s="57">
        <v>27.5</v>
      </c>
      <c r="D14" s="57">
        <v>63</v>
      </c>
      <c r="E14" s="57">
        <v>53</v>
      </c>
      <c r="F14" s="57">
        <v>68</v>
      </c>
      <c r="G14" s="57">
        <v>78</v>
      </c>
      <c r="H14" s="57">
        <v>52.5</v>
      </c>
      <c r="I14" s="57">
        <v>75</v>
      </c>
      <c r="J14" s="57">
        <v>74</v>
      </c>
      <c r="K14" s="57">
        <v>55</v>
      </c>
      <c r="L14" s="57">
        <v>54</v>
      </c>
      <c r="M14" s="57">
        <v>80</v>
      </c>
      <c r="N14" s="57">
        <v>58</v>
      </c>
      <c r="O14" s="57">
        <v>62.5</v>
      </c>
      <c r="P14" s="57">
        <v>73</v>
      </c>
      <c r="Q14" s="54">
        <f t="shared" si="0"/>
        <v>62.56666666666667</v>
      </c>
      <c r="R14" s="58">
        <f t="shared" si="1"/>
        <v>7</v>
      </c>
    </row>
    <row r="15" spans="1:18" ht="12.75">
      <c r="A15" s="28" t="s">
        <v>62</v>
      </c>
      <c r="B15" s="57">
        <v>69</v>
      </c>
      <c r="C15" s="57">
        <v>77.5</v>
      </c>
      <c r="D15" s="57">
        <v>71</v>
      </c>
      <c r="E15" s="57">
        <v>63</v>
      </c>
      <c r="F15" s="57">
        <v>63</v>
      </c>
      <c r="G15" s="57">
        <v>85</v>
      </c>
      <c r="H15" s="57">
        <v>61.5</v>
      </c>
      <c r="I15" s="57">
        <v>75</v>
      </c>
      <c r="J15" s="57">
        <v>69</v>
      </c>
      <c r="K15" s="57">
        <v>84</v>
      </c>
      <c r="L15" s="57">
        <v>66</v>
      </c>
      <c r="M15" s="57">
        <v>55</v>
      </c>
      <c r="N15" s="57">
        <v>66</v>
      </c>
      <c r="O15" s="57">
        <v>77.5</v>
      </c>
      <c r="P15" s="57">
        <v>64.5</v>
      </c>
      <c r="Q15" s="54">
        <f t="shared" si="0"/>
        <v>69.8</v>
      </c>
      <c r="R15" s="58">
        <f t="shared" si="1"/>
        <v>3</v>
      </c>
    </row>
    <row r="16" spans="1:18" ht="12.75">
      <c r="A16" s="28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52"/>
      <c r="R16" s="52"/>
    </row>
    <row r="17" spans="1:18" ht="12.75">
      <c r="A17" s="8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52"/>
      <c r="R17" s="52"/>
    </row>
    <row r="18" spans="2:18" ht="12.75"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2:18" ht="12.7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2:18" ht="12.7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2:18" ht="12.7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</sheetData>
  <sheetProtection sheet="1" objects="1" scenarios="1"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 topLeftCell="A1">
      <selection activeCell="E15" sqref="E15"/>
    </sheetView>
  </sheetViews>
  <sheetFormatPr defaultColWidth="9.140625" defaultRowHeight="12.75"/>
  <cols>
    <col min="1" max="1" width="35.140625" style="0" customWidth="1"/>
    <col min="2" max="3" width="11.00390625" style="0" customWidth="1"/>
    <col min="4" max="5" width="13.28125" style="0" customWidth="1"/>
    <col min="6" max="6" width="11.421875" style="0" customWidth="1"/>
    <col min="7" max="7" width="12.28125" style="0" customWidth="1"/>
    <col min="8" max="8" width="10.421875" style="0" customWidth="1"/>
    <col min="9" max="9" width="13.7109375" style="0" customWidth="1"/>
    <col min="10" max="10" width="13.28125" style="0" customWidth="1"/>
    <col min="11" max="11" width="12.28125" style="0" customWidth="1"/>
    <col min="12" max="12" width="14.28125" style="0" customWidth="1"/>
    <col min="13" max="13" width="12.7109375" style="0" customWidth="1"/>
    <col min="14" max="14" width="12.421875" style="0" customWidth="1"/>
    <col min="15" max="15" width="11.00390625" style="0" customWidth="1"/>
  </cols>
  <sheetData>
    <row r="1" spans="1:14" ht="18.75">
      <c r="A1" s="9" t="s">
        <v>74</v>
      </c>
      <c r="B1" s="10"/>
      <c r="C1" s="7"/>
      <c r="D1" s="7"/>
      <c r="E1" s="7"/>
      <c r="F1" s="11"/>
      <c r="G1" s="7"/>
      <c r="H1" s="7"/>
      <c r="I1" s="7"/>
      <c r="J1" s="7"/>
      <c r="K1" s="7"/>
      <c r="L1" s="7"/>
      <c r="M1" s="7"/>
      <c r="N1" s="7"/>
    </row>
    <row r="2" spans="1:14" s="91" customFormat="1" ht="12.75">
      <c r="A2" s="47"/>
      <c r="B2" s="47"/>
      <c r="C2" s="47"/>
      <c r="D2" s="11" t="s">
        <v>20</v>
      </c>
      <c r="E2" s="47">
        <f>MIN(D5:D16)</f>
        <v>106.5</v>
      </c>
      <c r="F2" s="92"/>
      <c r="G2" s="47"/>
      <c r="H2" s="47"/>
      <c r="I2" s="47"/>
      <c r="J2" s="47"/>
      <c r="K2" s="47"/>
      <c r="L2" s="47"/>
      <c r="M2" s="47"/>
      <c r="N2" s="47"/>
    </row>
    <row r="3" spans="1:14" ht="12.75">
      <c r="A3" s="12"/>
      <c r="B3" s="13"/>
      <c r="C3" s="14"/>
      <c r="D3" s="14"/>
      <c r="E3" s="14"/>
      <c r="F3" s="14"/>
      <c r="G3" s="7"/>
      <c r="H3" s="7"/>
      <c r="I3" s="7"/>
      <c r="J3" s="7"/>
      <c r="K3" s="7"/>
      <c r="L3" s="7"/>
      <c r="M3" s="7"/>
      <c r="N3" s="7"/>
    </row>
    <row r="4" spans="1:14" ht="12.75">
      <c r="A4" s="7"/>
      <c r="B4" s="29" t="s">
        <v>75</v>
      </c>
      <c r="C4" s="29" t="s">
        <v>76</v>
      </c>
      <c r="D4" s="29" t="s">
        <v>77</v>
      </c>
      <c r="E4" s="29" t="s">
        <v>13</v>
      </c>
      <c r="F4" s="29" t="s">
        <v>42</v>
      </c>
      <c r="G4" s="29"/>
      <c r="H4" s="25"/>
      <c r="I4" s="25"/>
      <c r="J4" s="6"/>
      <c r="K4" s="6"/>
      <c r="L4" s="6"/>
      <c r="M4" s="6"/>
      <c r="N4" s="3"/>
    </row>
    <row r="5" spans="1:14" ht="12.75">
      <c r="A5" s="28" t="s">
        <v>51</v>
      </c>
      <c r="B5" s="174">
        <v>107</v>
      </c>
      <c r="C5" s="174">
        <v>106</v>
      </c>
      <c r="D5" s="20">
        <f>AVERAGE(B5:C5)</f>
        <v>106.5</v>
      </c>
      <c r="E5" s="76">
        <f aca="true" t="shared" si="0" ref="E5:E16">IF(D5&gt;=$D$17,0,100+200*(($D$17/D5)^2-1)/(($D$17/$E$2)^2-1))</f>
        <v>300</v>
      </c>
      <c r="F5" s="69">
        <f aca="true" t="shared" si="1" ref="F5:F16">RANK(E5,$E$5:$E$16)</f>
        <v>1</v>
      </c>
      <c r="G5" s="70"/>
      <c r="H5" s="77"/>
      <c r="I5" s="37"/>
      <c r="J5" s="22"/>
      <c r="K5" s="76"/>
      <c r="L5" s="22"/>
      <c r="M5" s="22"/>
      <c r="N5" s="4"/>
    </row>
    <row r="6" spans="1:14" ht="12.75">
      <c r="A6" s="28" t="s">
        <v>52</v>
      </c>
      <c r="B6" s="174">
        <v>108</v>
      </c>
      <c r="C6" s="174">
        <v>107</v>
      </c>
      <c r="D6" s="20">
        <f aca="true" t="shared" si="2" ref="D6:D17">AVERAGE(B6:C6)</f>
        <v>107.5</v>
      </c>
      <c r="E6" s="76">
        <f t="shared" si="0"/>
        <v>240.8593265301279</v>
      </c>
      <c r="F6" s="69">
        <f t="shared" si="1"/>
        <v>3</v>
      </c>
      <c r="G6" s="70"/>
      <c r="H6" s="77"/>
      <c r="I6" s="37"/>
      <c r="J6" s="22"/>
      <c r="K6" s="76"/>
      <c r="L6" s="22"/>
      <c r="M6" s="22"/>
      <c r="N6" s="4"/>
    </row>
    <row r="7" spans="1:14" ht="12.75">
      <c r="A7" s="28" t="s">
        <v>53</v>
      </c>
      <c r="B7" s="174">
        <v>111</v>
      </c>
      <c r="C7" s="174">
        <v>111</v>
      </c>
      <c r="D7" s="20">
        <f t="shared" si="2"/>
        <v>111</v>
      </c>
      <c r="E7" s="76">
        <f t="shared" si="0"/>
        <v>0</v>
      </c>
      <c r="F7" s="69">
        <f t="shared" si="1"/>
        <v>6</v>
      </c>
      <c r="G7" s="70"/>
      <c r="H7" s="77"/>
      <c r="I7" s="37"/>
      <c r="J7" s="22"/>
      <c r="K7" s="76"/>
      <c r="L7" s="22"/>
      <c r="M7" s="22"/>
      <c r="N7" s="4"/>
    </row>
    <row r="8" spans="1:14" ht="12.75">
      <c r="A8" s="28" t="s">
        <v>54</v>
      </c>
      <c r="B8" s="174">
        <v>109</v>
      </c>
      <c r="C8" s="174">
        <v>109</v>
      </c>
      <c r="D8" s="20">
        <f t="shared" si="2"/>
        <v>109</v>
      </c>
      <c r="E8" s="76">
        <f t="shared" si="0"/>
        <v>155.18161224399697</v>
      </c>
      <c r="F8" s="69">
        <f t="shared" si="1"/>
        <v>4</v>
      </c>
      <c r="G8" s="70"/>
      <c r="H8" s="77"/>
      <c r="I8" s="37"/>
      <c r="J8" s="22"/>
      <c r="K8" s="76"/>
      <c r="L8" s="22"/>
      <c r="M8" s="22"/>
      <c r="N8" s="4"/>
    </row>
    <row r="9" spans="1:14" ht="12.75">
      <c r="A9" s="28" t="s">
        <v>55</v>
      </c>
      <c r="B9" s="174">
        <v>111</v>
      </c>
      <c r="C9" s="174">
        <v>111</v>
      </c>
      <c r="D9" s="20">
        <f t="shared" si="2"/>
        <v>111</v>
      </c>
      <c r="E9" s="76">
        <f t="shared" si="0"/>
        <v>0</v>
      </c>
      <c r="F9" s="69">
        <f t="shared" si="1"/>
        <v>6</v>
      </c>
      <c r="G9" s="70"/>
      <c r="H9" s="77"/>
      <c r="I9" s="37"/>
      <c r="J9" s="22"/>
      <c r="K9" s="76"/>
      <c r="L9" s="22"/>
      <c r="M9" s="22"/>
      <c r="N9" s="4"/>
    </row>
    <row r="10" spans="1:14" ht="12.75">
      <c r="A10" s="28" t="s">
        <v>56</v>
      </c>
      <c r="B10" s="174">
        <v>110</v>
      </c>
      <c r="C10" s="174">
        <v>110</v>
      </c>
      <c r="D10" s="20">
        <f t="shared" si="2"/>
        <v>110</v>
      </c>
      <c r="E10" s="76">
        <f t="shared" si="0"/>
        <v>0</v>
      </c>
      <c r="F10" s="69">
        <f t="shared" si="1"/>
        <v>6</v>
      </c>
      <c r="G10" s="70"/>
      <c r="H10" s="77"/>
      <c r="I10" s="37"/>
      <c r="L10" s="22"/>
      <c r="M10" s="22"/>
      <c r="N10" s="4"/>
    </row>
    <row r="11" spans="1:14" ht="12.75">
      <c r="A11" s="28" t="s">
        <v>57</v>
      </c>
      <c r="B11" s="174">
        <v>112</v>
      </c>
      <c r="C11" s="174">
        <v>112</v>
      </c>
      <c r="D11" s="20">
        <f t="shared" si="2"/>
        <v>112</v>
      </c>
      <c r="E11" s="76">
        <f t="shared" si="0"/>
        <v>0</v>
      </c>
      <c r="F11" s="69">
        <f t="shared" si="1"/>
        <v>6</v>
      </c>
      <c r="G11" s="70"/>
      <c r="H11" s="77"/>
      <c r="I11" s="37"/>
      <c r="L11" s="22"/>
      <c r="M11" s="22"/>
      <c r="N11" s="4"/>
    </row>
    <row r="12" spans="1:14" ht="12.75">
      <c r="A12" s="28" t="s">
        <v>58</v>
      </c>
      <c r="B12" s="174" t="s">
        <v>104</v>
      </c>
      <c r="C12" s="174" t="s">
        <v>104</v>
      </c>
      <c r="D12" s="20"/>
      <c r="E12" s="76">
        <v>0</v>
      </c>
      <c r="F12" s="69">
        <f t="shared" si="1"/>
        <v>6</v>
      </c>
      <c r="G12" s="70"/>
      <c r="H12" s="77"/>
      <c r="I12" s="37"/>
      <c r="J12" s="22"/>
      <c r="K12" s="76"/>
      <c r="L12" s="22"/>
      <c r="M12" s="22"/>
      <c r="N12" s="4"/>
    </row>
    <row r="13" spans="1:14" ht="12.75">
      <c r="A13" s="28" t="s">
        <v>59</v>
      </c>
      <c r="B13" s="174">
        <v>109</v>
      </c>
      <c r="C13" s="174">
        <v>109</v>
      </c>
      <c r="D13" s="20">
        <f t="shared" si="2"/>
        <v>109</v>
      </c>
      <c r="E13" s="76">
        <f t="shared" si="0"/>
        <v>155.18161224399697</v>
      </c>
      <c r="F13" s="69">
        <f t="shared" si="1"/>
        <v>4</v>
      </c>
      <c r="G13" s="70"/>
      <c r="H13" s="77"/>
      <c r="I13" s="37"/>
      <c r="J13" s="22"/>
      <c r="K13" s="76"/>
      <c r="L13" s="22"/>
      <c r="M13" s="22"/>
      <c r="N13" s="4"/>
    </row>
    <row r="14" spans="1:14" ht="12.75">
      <c r="A14" s="28" t="s">
        <v>60</v>
      </c>
      <c r="B14" s="174">
        <v>111</v>
      </c>
      <c r="C14" s="174">
        <v>111</v>
      </c>
      <c r="D14" s="20">
        <f t="shared" si="2"/>
        <v>111</v>
      </c>
      <c r="E14" s="76">
        <f t="shared" si="0"/>
        <v>0</v>
      </c>
      <c r="F14" s="69">
        <f t="shared" si="1"/>
        <v>6</v>
      </c>
      <c r="G14" s="70"/>
      <c r="H14" s="77"/>
      <c r="I14" s="37"/>
      <c r="J14" s="22"/>
      <c r="K14" s="76"/>
      <c r="L14" s="22"/>
      <c r="M14" s="22"/>
      <c r="N14" s="4"/>
    </row>
    <row r="15" spans="1:14" ht="12.75">
      <c r="A15" s="28" t="s">
        <v>61</v>
      </c>
      <c r="B15" s="174">
        <v>107</v>
      </c>
      <c r="C15" s="174">
        <v>107</v>
      </c>
      <c r="D15" s="20">
        <f t="shared" si="2"/>
        <v>107</v>
      </c>
      <c r="E15" s="76">
        <f t="shared" si="0"/>
        <v>270.2223960582688</v>
      </c>
      <c r="F15" s="69">
        <f t="shared" si="1"/>
        <v>2</v>
      </c>
      <c r="G15" s="70"/>
      <c r="H15" s="77"/>
      <c r="I15" s="37"/>
      <c r="J15" s="22"/>
      <c r="K15" s="76"/>
      <c r="L15" s="22"/>
      <c r="M15" s="22"/>
      <c r="N15" s="4"/>
    </row>
    <row r="16" spans="1:14" ht="12.75">
      <c r="A16" s="28" t="s">
        <v>62</v>
      </c>
      <c r="B16" s="174">
        <v>113</v>
      </c>
      <c r="C16" s="174">
        <v>114</v>
      </c>
      <c r="D16" s="20">
        <f t="shared" si="2"/>
        <v>113.5</v>
      </c>
      <c r="E16" s="76">
        <f t="shared" si="0"/>
        <v>0</v>
      </c>
      <c r="F16" s="69">
        <f t="shared" si="1"/>
        <v>6</v>
      </c>
      <c r="G16" s="70"/>
      <c r="H16" s="77"/>
      <c r="I16" s="37"/>
      <c r="J16" s="22"/>
      <c r="K16" s="76"/>
      <c r="L16" s="22"/>
      <c r="M16" s="22"/>
      <c r="N16" s="4"/>
    </row>
    <row r="17" spans="1:14" ht="12.75">
      <c r="A17" s="16" t="s">
        <v>0</v>
      </c>
      <c r="B17" s="174">
        <v>110</v>
      </c>
      <c r="C17" s="174">
        <v>110</v>
      </c>
      <c r="D17" s="20">
        <f t="shared" si="2"/>
        <v>110</v>
      </c>
      <c r="E17" s="76"/>
      <c r="F17" s="70"/>
      <c r="G17" s="70"/>
      <c r="H17" s="77"/>
      <c r="I17" s="37"/>
      <c r="J17" s="22"/>
      <c r="K17" s="22"/>
      <c r="L17" s="22"/>
      <c r="M17" s="22"/>
      <c r="N17" s="7"/>
    </row>
    <row r="18" spans="1:14" ht="12.75">
      <c r="A18" s="16"/>
      <c r="B18" s="70"/>
      <c r="C18" s="70"/>
      <c r="D18" s="70"/>
      <c r="E18" s="70"/>
      <c r="F18" s="70"/>
      <c r="G18" s="70"/>
      <c r="H18" s="68"/>
      <c r="I18" s="22"/>
      <c r="J18" s="22"/>
      <c r="K18" s="22"/>
      <c r="L18" s="22"/>
      <c r="M18" s="22"/>
      <c r="N18" s="7"/>
    </row>
    <row r="19" spans="1:14" ht="12.75">
      <c r="A19" s="177"/>
      <c r="B19" s="70"/>
      <c r="C19" s="70"/>
      <c r="D19" s="70"/>
      <c r="E19" s="70"/>
      <c r="F19" s="70"/>
      <c r="G19" s="70"/>
      <c r="H19" s="68"/>
      <c r="I19" s="22"/>
      <c r="J19" s="22"/>
      <c r="K19" s="22"/>
      <c r="L19" s="22"/>
      <c r="M19" s="22"/>
      <c r="N19" s="7"/>
    </row>
    <row r="20" spans="1:9" ht="12.75">
      <c r="A20" s="175"/>
      <c r="C20" s="14"/>
      <c r="D20" s="14"/>
      <c r="E20" s="14"/>
      <c r="F20" s="14"/>
      <c r="G20" s="14"/>
      <c r="H20" s="7"/>
      <c r="I20" s="7"/>
    </row>
    <row r="21" spans="1:10" ht="12.75">
      <c r="A21" s="1"/>
      <c r="B21" s="5"/>
      <c r="C21" s="5"/>
      <c r="D21" s="5"/>
      <c r="E21" s="5"/>
      <c r="F21" s="5"/>
      <c r="G21" s="5"/>
      <c r="H21" s="1"/>
      <c r="I21" s="1"/>
      <c r="J21" s="1"/>
    </row>
    <row r="22" spans="1:10" ht="12.75">
      <c r="A22" s="94"/>
      <c r="B22" s="62"/>
      <c r="C22" s="62"/>
      <c r="D22" s="62"/>
      <c r="E22" s="62"/>
      <c r="F22" s="62"/>
      <c r="G22" s="5"/>
      <c r="H22" s="95"/>
      <c r="I22" s="96"/>
      <c r="J22" s="1"/>
    </row>
    <row r="23" spans="1:10" ht="12.75">
      <c r="A23" s="66"/>
      <c r="B23" s="97"/>
      <c r="C23" s="97"/>
      <c r="D23" s="97"/>
      <c r="E23" s="66"/>
      <c r="F23" s="66"/>
      <c r="G23" s="5"/>
      <c r="H23" s="95"/>
      <c r="I23" s="98"/>
      <c r="J23" s="1"/>
    </row>
    <row r="24" spans="1:10" ht="12.75">
      <c r="A24" s="99"/>
      <c r="B24" s="100"/>
      <c r="C24" s="101"/>
      <c r="D24" s="101"/>
      <c r="E24" s="101"/>
      <c r="F24" s="102"/>
      <c r="G24" s="5"/>
      <c r="H24" s="1"/>
      <c r="I24" s="1"/>
      <c r="J24" s="1"/>
    </row>
    <row r="25" spans="1:10" ht="12.75">
      <c r="A25" s="99"/>
      <c r="B25" s="100"/>
      <c r="C25" s="101"/>
      <c r="D25" s="101"/>
      <c r="E25" s="101"/>
      <c r="F25" s="102"/>
      <c r="G25" s="5"/>
      <c r="H25" s="1"/>
      <c r="I25" s="1"/>
      <c r="J25" s="1"/>
    </row>
    <row r="26" spans="1:10" ht="12.75">
      <c r="A26" s="99"/>
      <c r="B26" s="100"/>
      <c r="C26" s="101"/>
      <c r="D26" s="101"/>
      <c r="E26" s="101"/>
      <c r="F26" s="102"/>
      <c r="G26" s="5"/>
      <c r="H26" s="1"/>
      <c r="I26" s="1"/>
      <c r="J26" s="1"/>
    </row>
    <row r="27" spans="1:10" ht="12.75">
      <c r="A27" s="99"/>
      <c r="B27" s="100"/>
      <c r="C27" s="101"/>
      <c r="D27" s="101"/>
      <c r="E27" s="101"/>
      <c r="F27" s="102"/>
      <c r="G27" s="5"/>
      <c r="H27" s="1"/>
      <c r="I27" s="1"/>
      <c r="J27" s="1"/>
    </row>
    <row r="28" spans="1:10" ht="12.75">
      <c r="A28" s="99"/>
      <c r="B28" s="100"/>
      <c r="C28" s="101"/>
      <c r="D28" s="101"/>
      <c r="E28" s="101"/>
      <c r="F28" s="102"/>
      <c r="G28" s="5"/>
      <c r="H28" s="1"/>
      <c r="I28" s="1"/>
      <c r="J28" s="1"/>
    </row>
    <row r="29" spans="1:10" ht="12.75">
      <c r="A29" s="99"/>
      <c r="B29" s="100"/>
      <c r="C29" s="101"/>
      <c r="D29" s="101"/>
      <c r="E29" s="101"/>
      <c r="F29" s="102"/>
      <c r="G29" s="5"/>
      <c r="H29" s="1"/>
      <c r="I29" s="1"/>
      <c r="J29" s="1"/>
    </row>
    <row r="30" spans="1:10" ht="12.75">
      <c r="A30" s="99"/>
      <c r="B30" s="100"/>
      <c r="C30" s="101"/>
      <c r="D30" s="101"/>
      <c r="E30" s="101"/>
      <c r="F30" s="102"/>
      <c r="G30" s="5"/>
      <c r="H30" s="1"/>
      <c r="I30" s="1"/>
      <c r="J30" s="1"/>
    </row>
    <row r="31" spans="1:10" ht="12.75">
      <c r="A31" s="99"/>
      <c r="B31" s="100"/>
      <c r="C31" s="101"/>
      <c r="D31" s="101"/>
      <c r="E31" s="101"/>
      <c r="F31" s="102"/>
      <c r="G31" s="5"/>
      <c r="H31" s="1"/>
      <c r="I31" s="1"/>
      <c r="J31" s="1"/>
    </row>
    <row r="32" spans="1:10" ht="12.75">
      <c r="A32" s="99"/>
      <c r="B32" s="100"/>
      <c r="C32" s="101"/>
      <c r="D32" s="101"/>
      <c r="E32" s="101"/>
      <c r="F32" s="102"/>
      <c r="G32" s="5"/>
      <c r="H32" s="1"/>
      <c r="I32" s="1"/>
      <c r="J32" s="1"/>
    </row>
    <row r="33" spans="1:10" ht="12.75">
      <c r="A33" s="99"/>
      <c r="B33" s="100"/>
      <c r="C33" s="101"/>
      <c r="D33" s="101"/>
      <c r="E33" s="101"/>
      <c r="F33" s="102"/>
      <c r="G33" s="5"/>
      <c r="H33" s="1"/>
      <c r="I33" s="1"/>
      <c r="J33" s="1"/>
    </row>
    <row r="34" spans="1:10" ht="12.75">
      <c r="A34" s="99"/>
      <c r="B34" s="100"/>
      <c r="C34" s="101"/>
      <c r="D34" s="101"/>
      <c r="E34" s="101"/>
      <c r="F34" s="102"/>
      <c r="G34" s="5"/>
      <c r="H34" s="1"/>
      <c r="I34" s="1"/>
      <c r="J34" s="1"/>
    </row>
    <row r="35" spans="1:10" ht="12.75">
      <c r="A35" s="99"/>
      <c r="B35" s="100"/>
      <c r="C35" s="101"/>
      <c r="D35" s="101"/>
      <c r="E35" s="101"/>
      <c r="F35" s="102"/>
      <c r="G35" s="5"/>
      <c r="H35" s="1"/>
      <c r="I35" s="1"/>
      <c r="J35" s="1"/>
    </row>
    <row r="36" spans="1:10" ht="12.75">
      <c r="A36" s="99"/>
      <c r="B36" s="100"/>
      <c r="C36" s="101"/>
      <c r="D36" s="101"/>
      <c r="E36" s="101"/>
      <c r="F36" s="102"/>
      <c r="G36" s="5"/>
      <c r="H36" s="1"/>
      <c r="I36" s="1"/>
      <c r="J36" s="1"/>
    </row>
    <row r="37" spans="1:10" ht="12.75">
      <c r="A37" s="99"/>
      <c r="B37" s="100"/>
      <c r="C37" s="101"/>
      <c r="D37" s="101"/>
      <c r="E37" s="101"/>
      <c r="F37" s="102"/>
      <c r="G37" s="5"/>
      <c r="H37" s="1"/>
      <c r="I37" s="1"/>
      <c r="J37" s="1"/>
    </row>
    <row r="38" spans="1:10" ht="12.75">
      <c r="A38" s="99"/>
      <c r="B38" s="100"/>
      <c r="C38" s="101"/>
      <c r="D38" s="101"/>
      <c r="E38" s="101"/>
      <c r="F38" s="102"/>
      <c r="G38" s="5"/>
      <c r="H38" s="1"/>
      <c r="I38" s="1"/>
      <c r="J38" s="1"/>
    </row>
    <row r="39" spans="1:10" ht="12.75">
      <c r="A39" s="99"/>
      <c r="B39" s="100"/>
      <c r="C39" s="101"/>
      <c r="D39" s="101"/>
      <c r="E39" s="101"/>
      <c r="F39" s="102"/>
      <c r="G39" s="5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5"/>
      <c r="H40" s="1"/>
      <c r="I40" s="1"/>
      <c r="J40" s="1"/>
    </row>
    <row r="41" spans="1:10" ht="12.75">
      <c r="A41" s="1"/>
      <c r="B41" s="5"/>
      <c r="C41" s="5"/>
      <c r="D41" s="5"/>
      <c r="E41" s="5"/>
      <c r="F41" s="5"/>
      <c r="G41" s="5"/>
      <c r="H41" s="1"/>
      <c r="I41" s="1"/>
      <c r="J41" s="1"/>
    </row>
    <row r="42" spans="2:7" ht="12.75">
      <c r="B42" s="5"/>
      <c r="C42" s="5"/>
      <c r="D42" s="5"/>
      <c r="E42" s="5"/>
      <c r="F42" s="5"/>
      <c r="G42" s="5"/>
    </row>
    <row r="43" spans="2:7" ht="12.75">
      <c r="B43" s="5"/>
      <c r="C43" s="5"/>
      <c r="D43" s="5"/>
      <c r="E43" s="5"/>
      <c r="F43" s="5"/>
      <c r="G43" s="5"/>
    </row>
    <row r="44" spans="2:7" ht="12.75">
      <c r="B44" s="5"/>
      <c r="C44" s="5"/>
      <c r="D44" s="5"/>
      <c r="E44" s="5"/>
      <c r="F44" s="5"/>
      <c r="G44" s="5"/>
    </row>
    <row r="45" spans="2:7" ht="12.75">
      <c r="B45" s="5"/>
      <c r="C45" s="5"/>
      <c r="D45" s="5"/>
      <c r="E45" s="5"/>
      <c r="F45" s="5"/>
      <c r="G45" s="5"/>
    </row>
    <row r="46" spans="2:7" ht="12.75">
      <c r="B46" s="5"/>
      <c r="C46" s="5"/>
      <c r="D46" s="5"/>
      <c r="E46" s="5"/>
      <c r="F46" s="5"/>
      <c r="G46" s="5"/>
    </row>
    <row r="47" spans="2:7" ht="12.75">
      <c r="B47" s="5"/>
      <c r="C47" s="5"/>
      <c r="D47" s="5"/>
      <c r="E47" s="5"/>
      <c r="F47" s="5"/>
      <c r="G47" s="5"/>
    </row>
    <row r="48" spans="2:7" ht="12.75">
      <c r="B48" s="5"/>
      <c r="C48" s="5"/>
      <c r="D48" s="5"/>
      <c r="E48" s="5"/>
      <c r="F48" s="5"/>
      <c r="G48" s="5"/>
    </row>
    <row r="49" spans="2:7" ht="12.75">
      <c r="B49" s="5"/>
      <c r="C49" s="5"/>
      <c r="D49" s="5"/>
      <c r="E49" s="5"/>
      <c r="F49" s="5"/>
      <c r="G49" s="5"/>
    </row>
    <row r="50" spans="2:7" ht="12.75">
      <c r="B50" s="5"/>
      <c r="C50" s="5"/>
      <c r="D50" s="5"/>
      <c r="E50" s="5"/>
      <c r="F50" s="5"/>
      <c r="G50" s="5"/>
    </row>
    <row r="51" spans="2:7" ht="12.75">
      <c r="B51" s="5"/>
      <c r="C51" s="5"/>
      <c r="D51" s="5"/>
      <c r="E51" s="5"/>
      <c r="F51" s="5"/>
      <c r="G51" s="5"/>
    </row>
    <row r="52" spans="2:7" ht="12.75">
      <c r="B52" s="5"/>
      <c r="C52" s="5"/>
      <c r="D52" s="5"/>
      <c r="E52" s="5"/>
      <c r="F52" s="5"/>
      <c r="G52" s="5"/>
    </row>
    <row r="53" spans="2:7" ht="12.75">
      <c r="B53" s="5"/>
      <c r="C53" s="5"/>
      <c r="D53" s="5"/>
      <c r="E53" s="5"/>
      <c r="F53" s="5"/>
      <c r="G53" s="5"/>
    </row>
    <row r="54" spans="2:7" ht="12.75">
      <c r="B54" s="5"/>
      <c r="C54" s="5"/>
      <c r="D54" s="5"/>
      <c r="E54" s="5"/>
      <c r="F54" s="5"/>
      <c r="G54" s="5"/>
    </row>
    <row r="55" spans="2:7" ht="12.75">
      <c r="B55" s="5"/>
      <c r="C55" s="5"/>
      <c r="D55" s="5"/>
      <c r="E55" s="5"/>
      <c r="F55" s="5"/>
      <c r="G55" s="5"/>
    </row>
    <row r="56" spans="2:7" ht="12.75">
      <c r="B56" s="5"/>
      <c r="C56" s="5"/>
      <c r="D56" s="5"/>
      <c r="E56" s="5"/>
      <c r="F56" s="5"/>
      <c r="G56" s="5"/>
    </row>
  </sheetData>
  <sheetProtection sheet="1" objects="1" scenarios="1"/>
  <printOptions/>
  <pageMargins left="0.75" right="0.75" top="0.5" bottom="0.5" header="0.5" footer="0.5"/>
  <pageSetup fitToHeight="1" fitToWidth="1" horizontalDpi="300" verticalDpi="3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C19" sqref="C19"/>
    </sheetView>
  </sheetViews>
  <sheetFormatPr defaultColWidth="9.140625" defaultRowHeight="12.75"/>
  <cols>
    <col min="1" max="1" width="35.140625" style="0" customWidth="1"/>
    <col min="2" max="2" width="9.7109375" style="0" customWidth="1"/>
    <col min="3" max="3" width="10.00390625" style="0" customWidth="1"/>
    <col min="4" max="4" width="11.421875" style="0" customWidth="1"/>
    <col min="5" max="5" width="11.28125" style="0" customWidth="1"/>
    <col min="6" max="6" width="14.28125" style="0" customWidth="1"/>
    <col min="7" max="7" width="12.7109375" style="0" customWidth="1"/>
    <col min="8" max="8" width="12.421875" style="0" customWidth="1"/>
    <col min="9" max="9" width="11.00390625" style="0" customWidth="1"/>
  </cols>
  <sheetData>
    <row r="1" spans="1:8" ht="18.75">
      <c r="A1" s="9" t="s">
        <v>69</v>
      </c>
      <c r="B1" s="10"/>
      <c r="C1" s="7"/>
      <c r="D1" s="11"/>
      <c r="E1" s="93"/>
      <c r="F1" s="47"/>
      <c r="G1" s="7"/>
      <c r="H1" s="7"/>
    </row>
    <row r="2" spans="1:8" s="91" customFormat="1" ht="12.75" customHeight="1">
      <c r="A2" s="47"/>
      <c r="B2" s="47"/>
      <c r="C2" s="47"/>
      <c r="D2" s="92" t="s">
        <v>21</v>
      </c>
      <c r="E2" s="187">
        <f>MIN(D5:D15)</f>
        <v>7.129</v>
      </c>
      <c r="F2" s="47" t="s">
        <v>22</v>
      </c>
      <c r="G2" s="47"/>
      <c r="H2" s="47"/>
    </row>
    <row r="3" spans="1:7" ht="12.75">
      <c r="A3" s="7"/>
      <c r="B3" s="13"/>
      <c r="C3" s="14"/>
      <c r="D3" s="14"/>
      <c r="E3" s="7"/>
      <c r="F3" s="7"/>
      <c r="G3" s="7"/>
    </row>
    <row r="4" spans="1:8" ht="27" customHeight="1">
      <c r="A4" s="12"/>
      <c r="B4" s="48" t="s">
        <v>70</v>
      </c>
      <c r="C4" s="48" t="s">
        <v>71</v>
      </c>
      <c r="D4" s="48" t="s">
        <v>103</v>
      </c>
      <c r="E4" s="45" t="s">
        <v>13</v>
      </c>
      <c r="F4" s="6" t="s">
        <v>42</v>
      </c>
      <c r="G4" s="22"/>
      <c r="H4" s="45" t="s">
        <v>68</v>
      </c>
    </row>
    <row r="5" spans="1:8" ht="12.75">
      <c r="A5" s="28" t="s">
        <v>51</v>
      </c>
      <c r="B5" s="67">
        <v>8.329</v>
      </c>
      <c r="C5" s="67">
        <v>8.2</v>
      </c>
      <c r="D5" s="74">
        <f>MIN(B5:C5)</f>
        <v>8.2</v>
      </c>
      <c r="E5" s="76">
        <f aca="true" t="shared" si="0" ref="E5:E15">IF((D5&gt;12),0,50+50*((12/D5)^2-1)/((12/$E$2)^2-1))</f>
        <v>81.13322414072442</v>
      </c>
      <c r="F5" s="22">
        <f aca="true" t="shared" si="1" ref="F5:F16">RANK(E5,$E$5:$E$17)</f>
        <v>7</v>
      </c>
      <c r="G5" s="22"/>
      <c r="H5" s="88">
        <f>-(D5-$D$17)/$D$17</f>
        <v>-0.10571736785329003</v>
      </c>
    </row>
    <row r="6" spans="1:8" ht="12.75">
      <c r="A6" s="28" t="s">
        <v>52</v>
      </c>
      <c r="B6" s="67">
        <v>7.812</v>
      </c>
      <c r="C6" s="73">
        <v>8.312</v>
      </c>
      <c r="D6" s="74">
        <f aca="true" t="shared" si="2" ref="D6:D17">MIN(B6:C6)</f>
        <v>7.812</v>
      </c>
      <c r="E6" s="76">
        <f t="shared" si="0"/>
        <v>87.07894426258949</v>
      </c>
      <c r="F6" s="22">
        <f t="shared" si="1"/>
        <v>4</v>
      </c>
      <c r="G6" s="22"/>
      <c r="H6" s="88">
        <f aca="true" t="shared" si="3" ref="H6:H15">-(D6-$D$17)/$D$17</f>
        <v>-0.05339805825242717</v>
      </c>
    </row>
    <row r="7" spans="1:8" ht="12.75">
      <c r="A7" s="28" t="s">
        <v>53</v>
      </c>
      <c r="B7" s="67">
        <v>7.707</v>
      </c>
      <c r="C7" s="67">
        <v>7.955</v>
      </c>
      <c r="D7" s="74">
        <f t="shared" si="2"/>
        <v>7.707</v>
      </c>
      <c r="E7" s="76">
        <f t="shared" si="0"/>
        <v>88.84432008369635</v>
      </c>
      <c r="F7" s="22">
        <f t="shared" si="1"/>
        <v>3</v>
      </c>
      <c r="G7" s="22"/>
      <c r="H7" s="88">
        <f t="shared" si="3"/>
        <v>-0.03923948220064718</v>
      </c>
    </row>
    <row r="8" spans="1:8" ht="12.75">
      <c r="A8" s="28" t="s">
        <v>54</v>
      </c>
      <c r="B8" s="67">
        <v>8.205</v>
      </c>
      <c r="C8" s="67">
        <v>8.733</v>
      </c>
      <c r="D8" s="74">
        <f t="shared" si="2"/>
        <v>8.205</v>
      </c>
      <c r="E8" s="76">
        <f t="shared" si="0"/>
        <v>81.06206336189493</v>
      </c>
      <c r="F8" s="22">
        <f t="shared" si="1"/>
        <v>8</v>
      </c>
      <c r="G8" s="22"/>
      <c r="H8" s="88">
        <f t="shared" si="3"/>
        <v>-0.10639158576051776</v>
      </c>
    </row>
    <row r="9" spans="1:8" ht="12.75">
      <c r="A9" s="28" t="s">
        <v>55</v>
      </c>
      <c r="B9" s="67">
        <v>7.216</v>
      </c>
      <c r="C9" s="67">
        <v>7.581</v>
      </c>
      <c r="D9" s="74">
        <f t="shared" si="2"/>
        <v>7.216</v>
      </c>
      <c r="E9" s="76">
        <f t="shared" si="0"/>
        <v>98.1479664241017</v>
      </c>
      <c r="F9" s="22">
        <f t="shared" si="1"/>
        <v>2</v>
      </c>
      <c r="G9" s="22"/>
      <c r="H9" s="88">
        <f t="shared" si="3"/>
        <v>0.02696871628910466</v>
      </c>
    </row>
    <row r="10" spans="1:8" ht="12.75">
      <c r="A10" s="28" t="s">
        <v>56</v>
      </c>
      <c r="B10" s="67">
        <v>7.129</v>
      </c>
      <c r="C10" s="67">
        <v>7.274</v>
      </c>
      <c r="D10" s="74">
        <f t="shared" si="2"/>
        <v>7.129</v>
      </c>
      <c r="E10" s="76">
        <f t="shared" si="0"/>
        <v>100</v>
      </c>
      <c r="F10" s="22">
        <f t="shared" si="1"/>
        <v>1</v>
      </c>
      <c r="G10" s="22"/>
      <c r="H10" s="88">
        <f t="shared" si="3"/>
        <v>0.03870010787486526</v>
      </c>
    </row>
    <row r="11" spans="1:8" ht="12.75">
      <c r="A11" s="28" t="s">
        <v>57</v>
      </c>
      <c r="B11" s="67">
        <v>8.012</v>
      </c>
      <c r="C11" s="67">
        <v>8.614</v>
      </c>
      <c r="D11" s="74">
        <f t="shared" si="2"/>
        <v>8.012</v>
      </c>
      <c r="E11" s="76">
        <f t="shared" si="0"/>
        <v>83.9063155628084</v>
      </c>
      <c r="F11" s="22">
        <f t="shared" si="1"/>
        <v>5</v>
      </c>
      <c r="G11" s="22"/>
      <c r="H11" s="88">
        <f t="shared" si="3"/>
        <v>-0.08036677454153184</v>
      </c>
    </row>
    <row r="12" spans="1:8" ht="12.75">
      <c r="A12" s="28" t="s">
        <v>58</v>
      </c>
      <c r="B12" s="67">
        <v>10.614</v>
      </c>
      <c r="C12" s="67">
        <v>12.36</v>
      </c>
      <c r="D12" s="74">
        <f t="shared" si="2"/>
        <v>10.614</v>
      </c>
      <c r="E12" s="76">
        <f t="shared" si="0"/>
        <v>57.58751021117292</v>
      </c>
      <c r="F12" s="22">
        <f t="shared" si="1"/>
        <v>11</v>
      </c>
      <c r="G12" s="22"/>
      <c r="H12" s="88">
        <f t="shared" si="3"/>
        <v>-0.4312297734627832</v>
      </c>
    </row>
    <row r="13" spans="1:8" ht="12.75">
      <c r="A13" s="28" t="s">
        <v>59</v>
      </c>
      <c r="B13" s="67">
        <v>8.055</v>
      </c>
      <c r="C13" s="67">
        <v>8.134</v>
      </c>
      <c r="D13" s="74">
        <f t="shared" si="2"/>
        <v>8.055</v>
      </c>
      <c r="E13" s="76">
        <f t="shared" si="0"/>
        <v>83.25488278397358</v>
      </c>
      <c r="F13" s="22">
        <f t="shared" si="1"/>
        <v>6</v>
      </c>
      <c r="G13" s="22"/>
      <c r="H13" s="88">
        <f t="shared" si="3"/>
        <v>-0.08616504854368923</v>
      </c>
    </row>
    <row r="14" spans="1:8" ht="12.75">
      <c r="A14" s="28" t="s">
        <v>60</v>
      </c>
      <c r="B14" s="67">
        <v>9.642</v>
      </c>
      <c r="C14" s="67">
        <v>9.635</v>
      </c>
      <c r="D14" s="74">
        <f t="shared" si="2"/>
        <v>9.635</v>
      </c>
      <c r="E14" s="76">
        <f t="shared" si="0"/>
        <v>65.03146962750105</v>
      </c>
      <c r="F14" s="22">
        <f t="shared" si="1"/>
        <v>10</v>
      </c>
      <c r="G14" s="22"/>
      <c r="H14" s="88">
        <f t="shared" si="3"/>
        <v>-0.2992179072276159</v>
      </c>
    </row>
    <row r="15" spans="1:8" ht="12.75">
      <c r="A15" s="28" t="s">
        <v>61</v>
      </c>
      <c r="B15" s="67">
        <v>9.401</v>
      </c>
      <c r="C15" s="67">
        <v>9.907</v>
      </c>
      <c r="D15" s="74">
        <f t="shared" si="2"/>
        <v>9.401</v>
      </c>
      <c r="E15" s="76">
        <f t="shared" si="0"/>
        <v>67.16362740706465</v>
      </c>
      <c r="F15" s="22">
        <f t="shared" si="1"/>
        <v>9</v>
      </c>
      <c r="G15" s="22"/>
      <c r="H15" s="88">
        <f t="shared" si="3"/>
        <v>-0.26766450916936346</v>
      </c>
    </row>
    <row r="16" spans="1:8" ht="12.75">
      <c r="A16" s="28" t="s">
        <v>62</v>
      </c>
      <c r="B16" s="67" t="s">
        <v>104</v>
      </c>
      <c r="C16" s="67" t="s">
        <v>104</v>
      </c>
      <c r="D16" s="74" t="s">
        <v>104</v>
      </c>
      <c r="E16" s="76">
        <v>0</v>
      </c>
      <c r="F16" s="22">
        <f t="shared" si="1"/>
        <v>12</v>
      </c>
      <c r="G16" s="22"/>
      <c r="H16" s="88"/>
    </row>
    <row r="17" spans="1:8" ht="12.75">
      <c r="A17" s="7" t="s">
        <v>110</v>
      </c>
      <c r="B17" s="74">
        <v>7.416</v>
      </c>
      <c r="C17" s="74">
        <v>7.919</v>
      </c>
      <c r="D17" s="74">
        <f t="shared" si="2"/>
        <v>7.416</v>
      </c>
      <c r="E17" s="76"/>
      <c r="F17" s="22"/>
      <c r="G17" s="22"/>
      <c r="H17" s="88"/>
    </row>
    <row r="18" spans="1:8" ht="15.75" customHeight="1">
      <c r="A18" s="16"/>
      <c r="B18" s="70"/>
      <c r="C18" s="70"/>
      <c r="D18" s="70"/>
      <c r="E18" s="22"/>
      <c r="F18" s="22"/>
      <c r="G18" s="22"/>
      <c r="H18" s="7"/>
    </row>
    <row r="19" spans="1:8" ht="12.75">
      <c r="A19" s="176"/>
      <c r="C19" s="70"/>
      <c r="D19" s="70"/>
      <c r="E19" s="22"/>
      <c r="F19" s="22"/>
      <c r="G19" s="22"/>
      <c r="H19" s="7"/>
    </row>
    <row r="20" spans="2:8" ht="12.75">
      <c r="B20" s="29"/>
      <c r="C20" s="29"/>
      <c r="D20" s="29"/>
      <c r="F20" s="6"/>
      <c r="G20" s="6"/>
      <c r="H20" s="3"/>
    </row>
    <row r="21" spans="1:8" ht="12.75">
      <c r="A21" s="30"/>
      <c r="B21" s="74"/>
      <c r="C21" s="70"/>
      <c r="D21" s="70"/>
      <c r="E21" s="22"/>
      <c r="F21" s="22"/>
      <c r="G21" s="22"/>
      <c r="H21" s="4"/>
    </row>
    <row r="22" spans="1:8" ht="12.75">
      <c r="A22" s="30"/>
      <c r="B22" s="70"/>
      <c r="C22" s="70"/>
      <c r="D22" s="70"/>
      <c r="E22" s="22"/>
      <c r="F22" s="22"/>
      <c r="G22" s="22"/>
      <c r="H22" s="4"/>
    </row>
    <row r="23" spans="1:8" ht="12.75">
      <c r="A23" s="30"/>
      <c r="B23" s="70"/>
      <c r="C23" s="70"/>
      <c r="D23" s="70"/>
      <c r="E23" s="22"/>
      <c r="F23" s="22"/>
      <c r="G23" s="22"/>
      <c r="H23" s="4"/>
    </row>
    <row r="24" spans="1:8" ht="12.75">
      <c r="A24" s="30"/>
      <c r="B24" s="70"/>
      <c r="C24" s="70"/>
      <c r="D24" s="70"/>
      <c r="E24" s="22"/>
      <c r="F24" s="22"/>
      <c r="G24" s="22"/>
      <c r="H24" s="4"/>
    </row>
    <row r="25" spans="1:8" ht="12.75">
      <c r="A25" s="30"/>
      <c r="B25" s="70"/>
      <c r="C25" s="70"/>
      <c r="D25" s="70"/>
      <c r="E25" s="22"/>
      <c r="F25" s="22"/>
      <c r="G25" s="22"/>
      <c r="H25" s="4"/>
    </row>
    <row r="26" spans="1:8" ht="12.75">
      <c r="A26" s="30"/>
      <c r="B26" s="70"/>
      <c r="C26" s="70"/>
      <c r="D26" s="70"/>
      <c r="E26" s="22"/>
      <c r="F26" s="22"/>
      <c r="G26" s="22"/>
      <c r="H26" s="4"/>
    </row>
    <row r="27" spans="1:8" ht="12.75">
      <c r="A27" s="30"/>
      <c r="B27" s="70"/>
      <c r="C27" s="70"/>
      <c r="D27" s="70"/>
      <c r="E27" s="22"/>
      <c r="F27" s="22"/>
      <c r="G27" s="22"/>
      <c r="H27" s="4"/>
    </row>
    <row r="28" spans="1:8" ht="12.75">
      <c r="A28" s="30"/>
      <c r="B28" s="70"/>
      <c r="C28" s="70"/>
      <c r="D28" s="70"/>
      <c r="E28" s="22"/>
      <c r="F28" s="22"/>
      <c r="G28" s="22"/>
      <c r="H28" s="4"/>
    </row>
    <row r="29" spans="1:8" ht="12.75">
      <c r="A29" s="30"/>
      <c r="B29" s="70"/>
      <c r="C29" s="70"/>
      <c r="D29" s="70"/>
      <c r="E29" s="22"/>
      <c r="F29" s="22"/>
      <c r="G29" s="22"/>
      <c r="H29" s="4"/>
    </row>
    <row r="30" spans="1:8" ht="12.75">
      <c r="A30" s="30"/>
      <c r="B30" s="70"/>
      <c r="C30" s="70"/>
      <c r="D30" s="70"/>
      <c r="E30" s="22"/>
      <c r="F30" s="22"/>
      <c r="G30" s="22"/>
      <c r="H30" s="4"/>
    </row>
    <row r="31" spans="1:8" ht="12.75">
      <c r="A31" s="30"/>
      <c r="B31" s="70"/>
      <c r="C31" s="70"/>
      <c r="D31" s="70"/>
      <c r="E31" s="22"/>
      <c r="F31" s="22"/>
      <c r="G31" s="22"/>
      <c r="H31" s="4"/>
    </row>
    <row r="32" spans="1:8" ht="12.75">
      <c r="A32" s="30"/>
      <c r="B32" s="70"/>
      <c r="C32" s="70"/>
      <c r="D32" s="70"/>
      <c r="E32" s="22"/>
      <c r="F32" s="22"/>
      <c r="G32" s="22"/>
      <c r="H32" s="4"/>
    </row>
    <row r="33" spans="1:8" ht="12.75">
      <c r="A33" s="30"/>
      <c r="B33" s="70"/>
      <c r="C33" s="70"/>
      <c r="D33" s="70"/>
      <c r="E33" s="22"/>
      <c r="F33" s="22"/>
      <c r="G33" s="22"/>
      <c r="H33" s="4"/>
    </row>
    <row r="34" spans="1:8" ht="12.75">
      <c r="A34" s="30"/>
      <c r="B34" s="70"/>
      <c r="C34" s="70"/>
      <c r="D34" s="70"/>
      <c r="E34" s="22"/>
      <c r="F34" s="22"/>
      <c r="G34" s="22"/>
      <c r="H34" s="7"/>
    </row>
    <row r="35" spans="1:8" ht="12.75">
      <c r="A35" s="30"/>
      <c r="B35" s="70"/>
      <c r="C35" s="70"/>
      <c r="D35" s="70"/>
      <c r="E35" s="22"/>
      <c r="F35" s="22"/>
      <c r="G35" s="22"/>
      <c r="H35" s="7"/>
    </row>
    <row r="36" spans="1:8" ht="12.75">
      <c r="A36" s="14"/>
      <c r="B36" s="70"/>
      <c r="C36" s="70"/>
      <c r="D36" s="70"/>
      <c r="E36" s="22"/>
      <c r="F36" s="22"/>
      <c r="G36" s="22"/>
      <c r="H36" s="7"/>
    </row>
    <row r="37" spans="1:8" ht="12.75">
      <c r="A37" s="14"/>
      <c r="B37" s="70"/>
      <c r="C37" s="70"/>
      <c r="D37" s="70"/>
      <c r="E37" s="22"/>
      <c r="F37" s="22"/>
      <c r="G37" s="22"/>
      <c r="H37" s="7"/>
    </row>
    <row r="38" spans="1:8" ht="12.75">
      <c r="A38" s="14"/>
      <c r="B38" s="70"/>
      <c r="C38" s="70"/>
      <c r="D38" s="70"/>
      <c r="E38" s="22"/>
      <c r="F38" s="22"/>
      <c r="G38" s="22"/>
      <c r="H38" s="7"/>
    </row>
    <row r="39" spans="1:8" ht="12.75">
      <c r="A39" s="62"/>
      <c r="B39" s="14"/>
      <c r="C39" s="14"/>
      <c r="D39" s="14"/>
      <c r="E39" s="7"/>
      <c r="F39" s="7"/>
      <c r="G39" s="7"/>
      <c r="H39" s="7"/>
    </row>
    <row r="40" spans="2:4" ht="12.75">
      <c r="B40" s="5"/>
      <c r="C40" s="5"/>
      <c r="D40" s="5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  <row r="74" spans="2:4" ht="12.75">
      <c r="B74" s="5"/>
      <c r="C74" s="5"/>
      <c r="D74" s="5"/>
    </row>
    <row r="75" spans="2:4" ht="12.75">
      <c r="B75" s="5"/>
      <c r="C75" s="5"/>
      <c r="D75" s="5"/>
    </row>
  </sheetData>
  <sheetProtection sheet="1" objects="1" scenarios="1"/>
  <printOptions/>
  <pageMargins left="0.75" right="0.75" top="0.5" bottom="0.5" header="0.5" footer="0.5"/>
  <pageSetup fitToHeight="1" fitToWidth="1" horizontalDpi="300" verticalDpi="3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workbookViewId="0" topLeftCell="A1">
      <selection activeCell="E28" sqref="E28"/>
    </sheetView>
  </sheetViews>
  <sheetFormatPr defaultColWidth="9.140625" defaultRowHeight="12.75"/>
  <cols>
    <col min="1" max="1" width="35.140625" style="0" customWidth="1"/>
    <col min="2" max="2" width="9.7109375" style="0" customWidth="1"/>
    <col min="3" max="3" width="10.00390625" style="0" customWidth="1"/>
    <col min="4" max="4" width="13.28125" style="0" customWidth="1"/>
    <col min="5" max="5" width="11.28125" style="0" customWidth="1"/>
    <col min="6" max="6" width="14.28125" style="0" customWidth="1"/>
    <col min="7" max="7" width="12.7109375" style="0" customWidth="1"/>
    <col min="8" max="8" width="12.421875" style="0" customWidth="1"/>
    <col min="9" max="9" width="11.00390625" style="0" customWidth="1"/>
  </cols>
  <sheetData>
    <row r="1" spans="1:8" ht="18.75">
      <c r="A1" s="9" t="s">
        <v>85</v>
      </c>
      <c r="B1" s="10"/>
      <c r="C1" s="7"/>
      <c r="D1" s="11"/>
      <c r="E1" s="93"/>
      <c r="F1" s="47"/>
      <c r="G1" s="7"/>
      <c r="H1" s="7"/>
    </row>
    <row r="2" spans="1:8" ht="12.75">
      <c r="A2" s="27"/>
      <c r="B2" s="192"/>
      <c r="C2" s="27"/>
      <c r="D2" s="193" t="s">
        <v>87</v>
      </c>
      <c r="E2" s="194">
        <f>MAX(D6:D18)</f>
        <v>237.505</v>
      </c>
      <c r="F2" s="27" t="s">
        <v>114</v>
      </c>
      <c r="G2" s="7"/>
      <c r="H2" s="7"/>
    </row>
    <row r="3" spans="1:8" s="91" customFormat="1" ht="12.75" customHeight="1">
      <c r="A3" s="27"/>
      <c r="B3" s="27"/>
      <c r="C3" s="27"/>
      <c r="D3" s="193" t="s">
        <v>86</v>
      </c>
      <c r="E3" s="194">
        <f>MIN(D6:D18)</f>
        <v>174.015</v>
      </c>
      <c r="F3" s="27" t="s">
        <v>114</v>
      </c>
      <c r="G3" s="47"/>
      <c r="H3" s="47"/>
    </row>
    <row r="4" spans="1:7" ht="12.75">
      <c r="A4" s="27"/>
      <c r="B4" s="19"/>
      <c r="C4" s="30"/>
      <c r="D4" s="30"/>
      <c r="E4" s="27"/>
      <c r="F4" s="27"/>
      <c r="G4" s="7"/>
    </row>
    <row r="5" spans="1:7" ht="27" customHeight="1">
      <c r="A5" s="110"/>
      <c r="B5" s="48" t="s">
        <v>115</v>
      </c>
      <c r="C5" s="48" t="s">
        <v>116</v>
      </c>
      <c r="D5" s="48" t="s">
        <v>117</v>
      </c>
      <c r="E5" s="195" t="s">
        <v>13</v>
      </c>
      <c r="F5" s="25" t="s">
        <v>42</v>
      </c>
      <c r="G5" s="22"/>
    </row>
    <row r="6" spans="1:8" ht="12.75">
      <c r="A6" s="28" t="s">
        <v>51</v>
      </c>
      <c r="B6" s="196">
        <v>193.68</v>
      </c>
      <c r="C6" s="196">
        <v>198.72</v>
      </c>
      <c r="D6" s="166">
        <f>AVERAGE(B6:C6)</f>
        <v>196.2</v>
      </c>
      <c r="E6" s="197">
        <f>75*(($E$2/D6)^2-1)/(($E$2/$E$3)^2-1)</f>
        <v>40.451758936290815</v>
      </c>
      <c r="F6" s="34">
        <f aca="true" t="shared" si="0" ref="F6:F17">RANK(E6,$E$6:$E$18)</f>
        <v>5</v>
      </c>
      <c r="G6" s="22"/>
      <c r="H6" s="76"/>
    </row>
    <row r="7" spans="1:8" ht="12.75">
      <c r="A7" s="28" t="s">
        <v>52</v>
      </c>
      <c r="B7" s="67">
        <v>207.67</v>
      </c>
      <c r="C7" s="73">
        <v>203.87</v>
      </c>
      <c r="D7" s="75">
        <f>AVERAGE(B7:C7)</f>
        <v>205.76999999999998</v>
      </c>
      <c r="E7" s="76">
        <f aca="true" t="shared" si="1" ref="E7:E16">75*(($E$2/D7)^2-1)/(($E$2/$E$3)^2-1)</f>
        <v>28.879255103547077</v>
      </c>
      <c r="F7" s="22">
        <f t="shared" si="0"/>
        <v>7</v>
      </c>
      <c r="G7" s="22"/>
      <c r="H7" s="76"/>
    </row>
    <row r="8" spans="1:8" ht="12.75">
      <c r="A8" s="28" t="s">
        <v>53</v>
      </c>
      <c r="B8" s="67">
        <v>175.98</v>
      </c>
      <c r="C8" s="67">
        <v>183.49</v>
      </c>
      <c r="D8" s="75">
        <f>AVERAGE(B8:C8)</f>
        <v>179.735</v>
      </c>
      <c r="E8" s="76">
        <f t="shared" si="1"/>
        <v>64.85767159953892</v>
      </c>
      <c r="F8" s="22">
        <f t="shared" si="0"/>
        <v>2</v>
      </c>
      <c r="G8" s="22"/>
      <c r="H8" s="76"/>
    </row>
    <row r="9" spans="1:8" ht="12.75">
      <c r="A9" s="28" t="s">
        <v>54</v>
      </c>
      <c r="B9" s="67">
        <v>208.61</v>
      </c>
      <c r="C9" s="67">
        <v>221.9</v>
      </c>
      <c r="D9" s="75">
        <f>AVERAGE(B9:C9)</f>
        <v>215.255</v>
      </c>
      <c r="E9" s="76">
        <f t="shared" si="1"/>
        <v>18.89861298297855</v>
      </c>
      <c r="F9" s="22">
        <f t="shared" si="0"/>
        <v>8</v>
      </c>
      <c r="G9" s="22"/>
      <c r="H9" s="76"/>
    </row>
    <row r="10" spans="1:8" ht="12.75">
      <c r="A10" s="28" t="s">
        <v>55</v>
      </c>
      <c r="B10" s="67" t="s">
        <v>104</v>
      </c>
      <c r="C10" s="67" t="s">
        <v>104</v>
      </c>
      <c r="D10" s="75"/>
      <c r="E10" s="76">
        <v>0</v>
      </c>
      <c r="F10" s="22">
        <f t="shared" si="0"/>
        <v>9</v>
      </c>
      <c r="G10" s="22"/>
      <c r="H10" s="76"/>
    </row>
    <row r="11" spans="1:8" ht="12.75">
      <c r="A11" s="28" t="s">
        <v>56</v>
      </c>
      <c r="B11" s="67">
        <v>274.88</v>
      </c>
      <c r="C11" s="73">
        <v>200.13</v>
      </c>
      <c r="D11" s="75">
        <f aca="true" t="shared" si="2" ref="D11:D16">AVERAGE(B11:C11)</f>
        <v>237.505</v>
      </c>
      <c r="E11" s="76">
        <f t="shared" si="1"/>
        <v>0</v>
      </c>
      <c r="F11" s="22">
        <f t="shared" si="0"/>
        <v>9</v>
      </c>
      <c r="G11" s="22"/>
      <c r="H11" s="76"/>
    </row>
    <row r="12" spans="1:8" ht="12.75">
      <c r="A12" s="28" t="s">
        <v>57</v>
      </c>
      <c r="B12" s="67">
        <v>194.09</v>
      </c>
      <c r="C12" s="67">
        <v>193.59</v>
      </c>
      <c r="D12" s="75">
        <f t="shared" si="2"/>
        <v>193.84</v>
      </c>
      <c r="E12" s="76">
        <f t="shared" si="1"/>
        <v>43.57223041392299</v>
      </c>
      <c r="F12" s="22">
        <f t="shared" si="0"/>
        <v>4</v>
      </c>
      <c r="G12" s="22"/>
      <c r="H12" s="76"/>
    </row>
    <row r="13" spans="1:8" ht="12.75">
      <c r="A13" s="28" t="s">
        <v>58</v>
      </c>
      <c r="B13" s="67" t="s">
        <v>104</v>
      </c>
      <c r="C13" s="67" t="s">
        <v>104</v>
      </c>
      <c r="D13" s="75"/>
      <c r="E13" s="76">
        <v>0</v>
      </c>
      <c r="F13" s="22">
        <f t="shared" si="0"/>
        <v>9</v>
      </c>
      <c r="G13" s="22"/>
      <c r="H13" s="76"/>
    </row>
    <row r="14" spans="1:8" ht="12.75">
      <c r="A14" s="28" t="s">
        <v>59</v>
      </c>
      <c r="B14" s="67">
        <v>180.24</v>
      </c>
      <c r="C14" s="67">
        <v>186.89</v>
      </c>
      <c r="D14" s="75">
        <f t="shared" si="2"/>
        <v>183.565</v>
      </c>
      <c r="E14" s="76">
        <f t="shared" si="1"/>
        <v>58.59004698476096</v>
      </c>
      <c r="F14" s="22">
        <f t="shared" si="0"/>
        <v>3</v>
      </c>
      <c r="G14" s="22"/>
      <c r="H14" s="76"/>
    </row>
    <row r="15" spans="1:8" ht="12.75">
      <c r="A15" s="28" t="s">
        <v>60</v>
      </c>
      <c r="B15" s="67">
        <v>155.31</v>
      </c>
      <c r="C15" s="73">
        <v>192.72</v>
      </c>
      <c r="D15" s="75">
        <f t="shared" si="2"/>
        <v>174.015</v>
      </c>
      <c r="E15" s="76">
        <f t="shared" si="1"/>
        <v>75</v>
      </c>
      <c r="F15" s="22">
        <f t="shared" si="0"/>
        <v>1</v>
      </c>
      <c r="G15" s="22"/>
      <c r="H15" s="76"/>
    </row>
    <row r="16" spans="1:8" ht="12.75">
      <c r="A16" s="28" t="s">
        <v>61</v>
      </c>
      <c r="B16" s="67">
        <v>183.44</v>
      </c>
      <c r="C16" s="67">
        <v>211.76</v>
      </c>
      <c r="D16" s="75">
        <f t="shared" si="2"/>
        <v>197.6</v>
      </c>
      <c r="E16" s="76">
        <f t="shared" si="1"/>
        <v>38.653237014083004</v>
      </c>
      <c r="F16" s="22">
        <f t="shared" si="0"/>
        <v>6</v>
      </c>
      <c r="G16" s="22"/>
      <c r="H16" s="76"/>
    </row>
    <row r="17" spans="1:8" ht="12.75">
      <c r="A17" s="28" t="s">
        <v>62</v>
      </c>
      <c r="B17" s="67" t="s">
        <v>104</v>
      </c>
      <c r="C17" s="67" t="s">
        <v>104</v>
      </c>
      <c r="D17" s="75"/>
      <c r="E17" s="76">
        <v>0</v>
      </c>
      <c r="F17" s="22">
        <f t="shared" si="0"/>
        <v>9</v>
      </c>
      <c r="G17" s="22"/>
      <c r="H17" s="76"/>
    </row>
    <row r="18" spans="1:8" ht="12.75">
      <c r="A18" s="7"/>
      <c r="B18" s="116"/>
      <c r="C18" s="116"/>
      <c r="D18" s="75"/>
      <c r="E18" s="76"/>
      <c r="F18" s="22"/>
      <c r="G18" s="22"/>
      <c r="H18" s="76"/>
    </row>
    <row r="19" spans="1:8" ht="15.75" customHeight="1">
      <c r="A19" s="16"/>
      <c r="B19" s="70"/>
      <c r="C19" s="70"/>
      <c r="D19" s="70"/>
      <c r="E19" s="22"/>
      <c r="F19" s="22"/>
      <c r="G19" s="22"/>
      <c r="H19" s="7"/>
    </row>
    <row r="20" spans="1:8" ht="12.75">
      <c r="A20" s="62"/>
      <c r="B20" s="90"/>
      <c r="C20" s="70"/>
      <c r="D20" s="70"/>
      <c r="E20" s="22"/>
      <c r="F20" s="22"/>
      <c r="G20" s="22"/>
      <c r="H20" s="7"/>
    </row>
    <row r="21" spans="1:8" ht="12.75">
      <c r="A21" s="62"/>
      <c r="B21" s="29"/>
      <c r="C21" s="29"/>
      <c r="D21" s="29"/>
      <c r="F21" s="6"/>
      <c r="G21" s="6"/>
      <c r="H21" s="3"/>
    </row>
    <row r="22" spans="1:8" ht="12.75">
      <c r="A22" s="30"/>
      <c r="B22" s="74"/>
      <c r="C22" s="70"/>
      <c r="D22" s="70"/>
      <c r="E22" s="22"/>
      <c r="F22" s="22"/>
      <c r="G22" s="22"/>
      <c r="H22" s="4"/>
    </row>
    <row r="23" spans="1:8" ht="12.75">
      <c r="A23" s="30"/>
      <c r="B23" s="70"/>
      <c r="C23" s="70"/>
      <c r="D23" s="70"/>
      <c r="E23" s="22"/>
      <c r="F23" s="22"/>
      <c r="G23" s="22"/>
      <c r="H23" s="4"/>
    </row>
    <row r="24" spans="1:8" ht="12.75">
      <c r="A24" s="30"/>
      <c r="B24" s="70"/>
      <c r="C24" s="70"/>
      <c r="D24" s="70"/>
      <c r="E24" s="22"/>
      <c r="F24" s="22"/>
      <c r="G24" s="22"/>
      <c r="H24" s="4"/>
    </row>
    <row r="25" spans="1:8" ht="12.75">
      <c r="A25" s="30"/>
      <c r="B25" s="70"/>
      <c r="C25" s="70"/>
      <c r="D25" s="70"/>
      <c r="E25" s="22"/>
      <c r="F25" s="22"/>
      <c r="G25" s="22"/>
      <c r="H25" s="4"/>
    </row>
    <row r="26" spans="1:8" ht="12.75">
      <c r="A26" s="30"/>
      <c r="B26" s="70"/>
      <c r="C26" s="70"/>
      <c r="D26" s="70"/>
      <c r="E26" s="22"/>
      <c r="F26" s="22"/>
      <c r="G26" s="22"/>
      <c r="H26" s="4"/>
    </row>
    <row r="27" spans="1:8" ht="12.75">
      <c r="A27" s="30"/>
      <c r="B27" s="70"/>
      <c r="C27" s="70"/>
      <c r="D27" s="70"/>
      <c r="E27" s="22"/>
      <c r="F27" s="22"/>
      <c r="G27" s="22"/>
      <c r="H27" s="4"/>
    </row>
    <row r="28" spans="1:8" ht="12.75">
      <c r="A28" s="30"/>
      <c r="B28" s="70"/>
      <c r="C28" s="70"/>
      <c r="D28" s="70"/>
      <c r="E28" s="22"/>
      <c r="F28" s="22"/>
      <c r="G28" s="22"/>
      <c r="H28" s="4"/>
    </row>
    <row r="29" spans="1:8" ht="12.75">
      <c r="A29" s="30"/>
      <c r="B29" s="70"/>
      <c r="C29" s="70"/>
      <c r="D29" s="70"/>
      <c r="E29" s="22"/>
      <c r="F29" s="22"/>
      <c r="G29" s="22"/>
      <c r="H29" s="4"/>
    </row>
    <row r="30" spans="1:8" ht="12.75">
      <c r="A30" s="30"/>
      <c r="B30" s="70"/>
      <c r="C30" s="70"/>
      <c r="D30" s="70"/>
      <c r="E30" s="22"/>
      <c r="F30" s="22"/>
      <c r="G30" s="22"/>
      <c r="H30" s="4"/>
    </row>
    <row r="31" spans="1:8" ht="12.75">
      <c r="A31" s="30"/>
      <c r="B31" s="70"/>
      <c r="C31" s="70"/>
      <c r="D31" s="70"/>
      <c r="E31" s="22"/>
      <c r="F31" s="22"/>
      <c r="G31" s="22"/>
      <c r="H31" s="4"/>
    </row>
    <row r="32" spans="1:8" ht="12.75">
      <c r="A32" s="30"/>
      <c r="B32" s="70"/>
      <c r="C32" s="70"/>
      <c r="D32" s="70"/>
      <c r="E32" s="22"/>
      <c r="F32" s="22"/>
      <c r="G32" s="22"/>
      <c r="H32" s="4"/>
    </row>
    <row r="33" spans="1:8" ht="12.75">
      <c r="A33" s="30"/>
      <c r="B33" s="70"/>
      <c r="C33" s="70"/>
      <c r="D33" s="70"/>
      <c r="E33" s="22"/>
      <c r="F33" s="22"/>
      <c r="G33" s="22"/>
      <c r="H33" s="4"/>
    </row>
    <row r="34" spans="1:8" ht="12.75">
      <c r="A34" s="30"/>
      <c r="B34" s="70"/>
      <c r="C34" s="70"/>
      <c r="D34" s="70"/>
      <c r="E34" s="22"/>
      <c r="F34" s="22"/>
      <c r="G34" s="22"/>
      <c r="H34" s="4"/>
    </row>
    <row r="35" spans="1:8" ht="12.75">
      <c r="A35" s="30"/>
      <c r="B35" s="70"/>
      <c r="C35" s="70"/>
      <c r="D35" s="70"/>
      <c r="E35" s="22"/>
      <c r="F35" s="22"/>
      <c r="G35" s="22"/>
      <c r="H35" s="7"/>
    </row>
    <row r="36" spans="1:8" ht="12.75">
      <c r="A36" s="30"/>
      <c r="B36" s="70"/>
      <c r="C36" s="70"/>
      <c r="D36" s="70"/>
      <c r="E36" s="22"/>
      <c r="F36" s="22"/>
      <c r="G36" s="22"/>
      <c r="H36" s="7"/>
    </row>
    <row r="37" spans="1:8" ht="12.75">
      <c r="A37" s="14"/>
      <c r="B37" s="70"/>
      <c r="C37" s="70"/>
      <c r="D37" s="70"/>
      <c r="E37" s="22"/>
      <c r="F37" s="22"/>
      <c r="G37" s="22"/>
      <c r="H37" s="7"/>
    </row>
    <row r="38" spans="1:8" ht="12.75">
      <c r="A38" s="14"/>
      <c r="B38" s="70"/>
      <c r="C38" s="70"/>
      <c r="D38" s="70"/>
      <c r="E38" s="22"/>
      <c r="F38" s="22"/>
      <c r="G38" s="22"/>
      <c r="H38" s="7"/>
    </row>
    <row r="39" spans="1:8" ht="12.75">
      <c r="A39" s="14"/>
      <c r="B39" s="70"/>
      <c r="C39" s="70"/>
      <c r="D39" s="70"/>
      <c r="E39" s="22"/>
      <c r="F39" s="22"/>
      <c r="G39" s="22"/>
      <c r="H39" s="7"/>
    </row>
    <row r="40" spans="1:8" ht="12.75">
      <c r="A40" s="62"/>
      <c r="B40" s="14"/>
      <c r="C40" s="14"/>
      <c r="D40" s="14"/>
      <c r="E40" s="7"/>
      <c r="F40" s="7"/>
      <c r="G40" s="7"/>
      <c r="H40" s="7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5"/>
      <c r="C44" s="5"/>
      <c r="D44" s="5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  <row r="74" spans="2:4" ht="12.75">
      <c r="B74" s="5"/>
      <c r="C74" s="5"/>
      <c r="D74" s="5"/>
    </row>
    <row r="75" spans="2:4" ht="12.75">
      <c r="B75" s="5"/>
      <c r="C75" s="5"/>
      <c r="D75" s="5"/>
    </row>
    <row r="76" spans="2:4" ht="12.75">
      <c r="B76" s="5"/>
      <c r="C76" s="5"/>
      <c r="D76" s="5"/>
    </row>
  </sheetData>
  <sheetProtection sheet="1" objects="1" scenarios="1"/>
  <printOptions/>
  <pageMargins left="0.75" right="0.75" top="0.5" bottom="0.5" header="0.5" footer="0.5"/>
  <pageSetup fitToHeight="1" fitToWidth="1" horizontalDpi="300" verticalDpi="3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workbookViewId="0" topLeftCell="B1">
      <selection activeCell="I26" sqref="I26"/>
    </sheetView>
  </sheetViews>
  <sheetFormatPr defaultColWidth="9.140625" defaultRowHeight="12.75"/>
  <cols>
    <col min="1" max="1" width="40.8515625" style="0" customWidth="1"/>
    <col min="2" max="2" width="11.28125" style="0" customWidth="1"/>
    <col min="3" max="3" width="12.57421875" style="0" customWidth="1"/>
    <col min="4" max="4" width="8.57421875" style="0" customWidth="1"/>
    <col min="5" max="5" width="12.421875" style="0" customWidth="1"/>
    <col min="6" max="7" width="9.28125" style="0" customWidth="1"/>
    <col min="8" max="8" width="4.00390625" style="0" customWidth="1"/>
    <col min="10" max="10" width="10.00390625" style="0" customWidth="1"/>
    <col min="11" max="11" width="8.7109375" style="4" customWidth="1"/>
    <col min="12" max="12" width="10.7109375" style="4" customWidth="1"/>
    <col min="13" max="13" width="8.7109375" style="4" customWidth="1"/>
    <col min="14" max="14" width="3.00390625" style="4" customWidth="1"/>
    <col min="15" max="21" width="8.7109375" style="50" customWidth="1"/>
    <col min="22" max="22" width="10.00390625" style="50" customWidth="1"/>
    <col min="23" max="24" width="8.7109375" style="50" customWidth="1"/>
    <col min="25" max="25" width="8.7109375" style="0" customWidth="1"/>
    <col min="26" max="26" width="2.140625" style="0" customWidth="1"/>
    <col min="27" max="27" width="16.28125" style="4" customWidth="1"/>
    <col min="28" max="28" width="12.7109375" style="4" customWidth="1"/>
    <col min="29" max="32" width="8.7109375" style="0" customWidth="1"/>
  </cols>
  <sheetData>
    <row r="1" spans="1:31" ht="18.75">
      <c r="A1" s="156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34"/>
      <c r="L1" s="34"/>
      <c r="M1" s="34"/>
      <c r="N1" s="34"/>
      <c r="O1" s="157"/>
      <c r="P1" s="118"/>
      <c r="Q1" s="119"/>
      <c r="R1" s="119"/>
      <c r="S1" s="119"/>
      <c r="T1" s="119"/>
      <c r="U1" s="119"/>
      <c r="V1" s="119"/>
      <c r="W1" s="119"/>
      <c r="X1" s="119"/>
      <c r="Y1" s="120"/>
      <c r="Z1" s="121"/>
      <c r="AA1" s="122"/>
      <c r="AB1" s="82"/>
      <c r="AC1" s="1"/>
      <c r="AD1" s="1"/>
      <c r="AE1" s="1"/>
    </row>
    <row r="2" spans="1:31" ht="12.75">
      <c r="A2" s="105"/>
      <c r="B2" s="30"/>
      <c r="C2" s="30"/>
      <c r="D2" s="30"/>
      <c r="E2" s="30"/>
      <c r="F2" s="30"/>
      <c r="G2" s="30"/>
      <c r="H2" s="30"/>
      <c r="I2" s="30"/>
      <c r="J2" s="30"/>
      <c r="K2" s="158"/>
      <c r="L2" s="63"/>
      <c r="M2" s="63"/>
      <c r="N2" s="63"/>
      <c r="O2" s="159"/>
      <c r="P2" s="125"/>
      <c r="Q2" s="125"/>
      <c r="R2" s="119"/>
      <c r="S2" s="119"/>
      <c r="T2" s="119"/>
      <c r="U2" s="119"/>
      <c r="V2" s="119"/>
      <c r="W2" s="119"/>
      <c r="X2" s="119"/>
      <c r="Y2" s="120"/>
      <c r="Z2" s="121"/>
      <c r="AA2" s="122"/>
      <c r="AB2" s="82"/>
      <c r="AC2" s="1"/>
      <c r="AD2" s="1"/>
      <c r="AE2" s="1"/>
    </row>
    <row r="3" spans="1:31" ht="12.75">
      <c r="A3" s="19"/>
      <c r="B3" s="19" t="s">
        <v>95</v>
      </c>
      <c r="C3" s="29"/>
      <c r="D3" s="29"/>
      <c r="E3" s="29"/>
      <c r="F3" s="29"/>
      <c r="G3" s="29"/>
      <c r="H3" s="29"/>
      <c r="I3" s="19" t="s">
        <v>100</v>
      </c>
      <c r="J3" s="29"/>
      <c r="K3" s="34"/>
      <c r="L3" s="29"/>
      <c r="M3" s="29"/>
      <c r="N3" s="29"/>
      <c r="O3" s="160"/>
      <c r="P3" s="128"/>
      <c r="Q3" s="125"/>
      <c r="R3" s="119"/>
      <c r="S3" s="119"/>
      <c r="T3" s="119"/>
      <c r="U3" s="119"/>
      <c r="V3" s="119"/>
      <c r="W3" s="119"/>
      <c r="X3" s="119"/>
      <c r="Y3" s="120"/>
      <c r="Z3" s="121"/>
      <c r="AA3" s="122"/>
      <c r="AB3" s="82"/>
      <c r="AC3" s="1"/>
      <c r="AD3" s="1"/>
      <c r="AE3" s="1"/>
    </row>
    <row r="4" spans="1:31" ht="12.75">
      <c r="A4" s="19"/>
      <c r="B4" s="19"/>
      <c r="C4" s="29"/>
      <c r="D4" s="29"/>
      <c r="E4" s="29"/>
      <c r="F4" s="29"/>
      <c r="G4" s="29"/>
      <c r="H4" s="29"/>
      <c r="I4" s="29"/>
      <c r="J4" s="29"/>
      <c r="K4" s="34"/>
      <c r="L4" s="29"/>
      <c r="M4" s="29"/>
      <c r="N4" s="29"/>
      <c r="O4" s="160"/>
      <c r="P4" s="128"/>
      <c r="Q4" s="125"/>
      <c r="R4" s="119"/>
      <c r="S4" s="119"/>
      <c r="T4" s="119"/>
      <c r="U4" s="119"/>
      <c r="V4" s="119"/>
      <c r="W4" s="119"/>
      <c r="X4" s="119"/>
      <c r="Y4" s="120"/>
      <c r="Z4" s="121"/>
      <c r="AA4" s="122"/>
      <c r="AB4" s="82"/>
      <c r="AC4" s="1"/>
      <c r="AD4" s="1"/>
      <c r="AE4" s="1"/>
    </row>
    <row r="5" spans="2:27" ht="12.75">
      <c r="B5" s="29" t="s">
        <v>96</v>
      </c>
      <c r="C5" s="48" t="s">
        <v>97</v>
      </c>
      <c r="D5" s="29" t="s">
        <v>98</v>
      </c>
      <c r="E5" s="29" t="s">
        <v>99</v>
      </c>
      <c r="F5" s="48" t="s">
        <v>13</v>
      </c>
      <c r="G5" s="48" t="s">
        <v>42</v>
      </c>
      <c r="H5" s="48"/>
      <c r="I5" s="48" t="s">
        <v>96</v>
      </c>
      <c r="J5" s="29" t="s">
        <v>97</v>
      </c>
      <c r="K5" s="53" t="s">
        <v>98</v>
      </c>
      <c r="L5" s="25" t="s">
        <v>99</v>
      </c>
      <c r="M5" s="34"/>
      <c r="N5" s="34"/>
      <c r="O5" s="157"/>
      <c r="P5" s="118"/>
      <c r="Q5" s="118"/>
      <c r="R5" s="118"/>
      <c r="S5" s="118"/>
      <c r="T5" s="118"/>
      <c r="U5" s="118"/>
      <c r="V5" s="118"/>
      <c r="W5" s="118"/>
      <c r="X5" s="118"/>
      <c r="Y5" s="117"/>
      <c r="Z5" s="129"/>
      <c r="AA5" s="130"/>
    </row>
    <row r="6" spans="1:34" ht="12.75">
      <c r="A6" s="28" t="s">
        <v>51</v>
      </c>
      <c r="B6" s="203">
        <v>23.7510966088103</v>
      </c>
      <c r="C6" s="203">
        <v>2.0874773263119515</v>
      </c>
      <c r="D6" s="203">
        <v>5.474840370835738</v>
      </c>
      <c r="E6" s="199">
        <f>SUM(C6:D6)</f>
        <v>7.562317697147689</v>
      </c>
      <c r="F6" s="204">
        <f>IF(AND(E6&lt;$E$18,B6&lt;$B$18),100+133*($E$18-E6)/($E$18-$E$20)+67*($B$18-B6)/($B$18-$B$20),0)</f>
        <v>288.82744558086097</v>
      </c>
      <c r="G6" s="163">
        <f aca="true" t="shared" si="0" ref="G6:G17">RANK(F6,$F$6:$F$17)</f>
        <v>1</v>
      </c>
      <c r="H6" s="162"/>
      <c r="I6" s="173">
        <f>($B$18-B6)/$B$18</f>
        <v>0.9257627502477063</v>
      </c>
      <c r="J6" s="173">
        <f>($C$18-C6)/$C$18</f>
        <v>0.9833664325839964</v>
      </c>
      <c r="K6" s="173">
        <f>($D$18-D6)/$D$18</f>
        <v>-6.45961577788704</v>
      </c>
      <c r="L6" s="173">
        <f aca="true" t="shared" si="1" ref="L6:L17">($E$18-E6)/$E$18</f>
        <v>0.9400918191924635</v>
      </c>
      <c r="M6" s="34"/>
      <c r="N6" s="34"/>
      <c r="O6" s="165"/>
      <c r="P6" s="118"/>
      <c r="Q6" s="118"/>
      <c r="R6" s="118"/>
      <c r="S6" s="118"/>
      <c r="T6" s="118"/>
      <c r="U6" s="118"/>
      <c r="V6" s="118"/>
      <c r="W6" s="118"/>
      <c r="X6" s="118"/>
      <c r="Y6" s="117"/>
      <c r="Z6" s="129"/>
      <c r="AA6" s="130"/>
      <c r="AG6" s="40"/>
      <c r="AH6" s="40"/>
    </row>
    <row r="7" spans="1:34" ht="12.75">
      <c r="A7" s="28" t="s">
        <v>52</v>
      </c>
      <c r="B7" s="203">
        <v>0.09586057920695437</v>
      </c>
      <c r="C7" s="203">
        <v>0.17031179519675113</v>
      </c>
      <c r="D7" s="203">
        <v>18.980205656774036</v>
      </c>
      <c r="E7" s="199">
        <f>SUM(C7:D7)</f>
        <v>19.15051745197079</v>
      </c>
      <c r="F7" s="204">
        <f>IF(AND(E7&lt;$E$18,B7&lt;$B$18),100+133*($E$18-E7)/($E$18-$E$20)+67*($B$18-B7)/($B$18-$B$20),0)</f>
        <v>281.402282518384</v>
      </c>
      <c r="G7" s="163">
        <f t="shared" si="0"/>
        <v>2</v>
      </c>
      <c r="H7" s="162"/>
      <c r="I7" s="173">
        <f>($B$18-B7)/$B$18</f>
        <v>0.9997003748552248</v>
      </c>
      <c r="J7" s="173">
        <f>($C$18-C7)/$C$18</f>
        <v>0.9986429108994679</v>
      </c>
      <c r="K7" s="173">
        <f>($D$18-D7)/$D$18</f>
        <v>-24.86103557265897</v>
      </c>
      <c r="L7" s="173">
        <f t="shared" si="1"/>
        <v>0.848290866898746</v>
      </c>
      <c r="M7" s="34"/>
      <c r="N7" s="34"/>
      <c r="O7" s="157"/>
      <c r="P7" s="118"/>
      <c r="Q7" s="118"/>
      <c r="R7" s="118"/>
      <c r="S7" s="118"/>
      <c r="T7" s="118"/>
      <c r="U7" s="118"/>
      <c r="V7" s="118"/>
      <c r="W7" s="118"/>
      <c r="X7" s="118"/>
      <c r="Y7" s="117"/>
      <c r="Z7" s="129"/>
      <c r="AA7" s="130"/>
      <c r="AG7" s="40"/>
      <c r="AH7" s="40"/>
    </row>
    <row r="8" spans="1:34" ht="12.75">
      <c r="A8" s="28" t="s">
        <v>53</v>
      </c>
      <c r="B8" s="203">
        <v>90.34867156557425</v>
      </c>
      <c r="C8" s="203">
        <v>32.03625987806272</v>
      </c>
      <c r="D8" s="203">
        <v>5.373545638530509</v>
      </c>
      <c r="E8" s="199">
        <f>SUM(C8:D8)</f>
        <v>37.40980551659323</v>
      </c>
      <c r="F8" s="204">
        <f>IF(AND(E8&lt;$E$18,B8&lt;$B$18),100+133*($E$18-E8)/($E$18-$E$20)+67*($B$18-B8)/($B$18-$B$20),0)</f>
        <v>242.98844809602758</v>
      </c>
      <c r="G8" s="163">
        <f t="shared" si="0"/>
        <v>5</v>
      </c>
      <c r="H8" s="162"/>
      <c r="I8" s="173">
        <f>($B$18-B8)/$B$18</f>
        <v>0.7176030645543546</v>
      </c>
      <c r="J8" s="173">
        <f>($C$18-C8)/$C$18</f>
        <v>0.7447266699754642</v>
      </c>
      <c r="K8" s="173">
        <f>($D$18-D8)/$D$18</f>
        <v>-6.321599008056437</v>
      </c>
      <c r="L8" s="173">
        <f t="shared" si="1"/>
        <v>0.7036419940796529</v>
      </c>
      <c r="M8" s="34"/>
      <c r="N8" s="34"/>
      <c r="O8" s="157"/>
      <c r="P8" s="118"/>
      <c r="Q8" s="118"/>
      <c r="R8" s="118"/>
      <c r="S8" s="118"/>
      <c r="T8" s="118"/>
      <c r="U8" s="118"/>
      <c r="V8" s="118"/>
      <c r="W8" s="118"/>
      <c r="X8" s="118"/>
      <c r="Y8" s="117"/>
      <c r="Z8" s="129"/>
      <c r="AA8" s="130"/>
      <c r="AG8" s="40"/>
      <c r="AH8" s="40"/>
    </row>
    <row r="9" spans="1:34" ht="12.75">
      <c r="A9" s="28" t="s">
        <v>54</v>
      </c>
      <c r="B9" s="203">
        <v>113.53810901961002</v>
      </c>
      <c r="C9" s="203">
        <v>1.7260797397258967</v>
      </c>
      <c r="D9" s="203">
        <v>0.01685231829727251</v>
      </c>
      <c r="E9" s="199">
        <f>SUM(C9:D9)</f>
        <v>1.742932058023169</v>
      </c>
      <c r="F9" s="204">
        <f>IF(AND(E9&lt;$E$18,B9&lt;$B$18),100+133*($E$18-E9)/($E$18-$E$20)+67*($B$18-B9)/($B$18-$B$20),0)</f>
        <v>276.2360854770157</v>
      </c>
      <c r="G9" s="163">
        <f t="shared" si="0"/>
        <v>3</v>
      </c>
      <c r="H9" s="162"/>
      <c r="I9" s="173">
        <f>($B$18-B9)/$B$18</f>
        <v>0.6451213560991811</v>
      </c>
      <c r="J9" s="173">
        <f>($C$18-C9)/$C$18</f>
        <v>0.9862461434410628</v>
      </c>
      <c r="K9" s="173">
        <f>($D$18-D9)/$D$18</f>
        <v>0.9770382676116055</v>
      </c>
      <c r="L9" s="173">
        <f t="shared" si="1"/>
        <v>0.9861926074718222</v>
      </c>
      <c r="M9" s="34"/>
      <c r="N9" s="34"/>
      <c r="O9" s="157"/>
      <c r="P9" s="118"/>
      <c r="Q9" s="118"/>
      <c r="R9" s="118"/>
      <c r="S9" s="118"/>
      <c r="T9" s="118"/>
      <c r="U9" s="118"/>
      <c r="V9" s="118"/>
      <c r="W9" s="118"/>
      <c r="X9" s="118"/>
      <c r="Y9" s="117"/>
      <c r="Z9" s="129"/>
      <c r="AA9" s="130"/>
      <c r="AG9" s="40"/>
      <c r="AH9" s="40"/>
    </row>
    <row r="10" spans="1:34" ht="12.75">
      <c r="A10" s="28" t="s">
        <v>55</v>
      </c>
      <c r="B10" s="203">
        <v>362.93718856700383</v>
      </c>
      <c r="C10" s="203">
        <v>36.07799814187721</v>
      </c>
      <c r="D10" s="203">
        <v>0.27006763280667706</v>
      </c>
      <c r="E10" s="200">
        <v>36.34806577468389</v>
      </c>
      <c r="F10" s="204">
        <f>IF(AND(E10&lt;$E$18,B10&lt;$B$18),100+133*($E$18-E10)/($E$18-$E$20)+67*($B$18-B10)/($B$18-$B$20),0)</f>
        <v>0</v>
      </c>
      <c r="G10" s="163">
        <f t="shared" si="0"/>
        <v>8</v>
      </c>
      <c r="H10" s="162"/>
      <c r="I10" s="173">
        <f>($B$18-B10)/$B$18</f>
        <v>-0.13440904038298107</v>
      </c>
      <c r="J10" s="173">
        <f>($C$18-C10)/$C$18</f>
        <v>0.7125210383062688</v>
      </c>
      <c r="K10" s="173">
        <f>($D$18-D10)/$D$18</f>
        <v>0.63202565950361</v>
      </c>
      <c r="L10" s="173">
        <f t="shared" si="1"/>
        <v>0.7120530261172044</v>
      </c>
      <c r="M10" s="34"/>
      <c r="N10" s="34"/>
      <c r="O10" s="165"/>
      <c r="P10" s="132"/>
      <c r="Q10" s="132"/>
      <c r="R10" s="132"/>
      <c r="S10" s="118"/>
      <c r="T10" s="118"/>
      <c r="U10" s="118"/>
      <c r="V10" s="118"/>
      <c r="W10" s="118"/>
      <c r="X10" s="118"/>
      <c r="Y10" s="117"/>
      <c r="Z10" s="129"/>
      <c r="AA10" s="130"/>
      <c r="AG10" s="40"/>
      <c r="AH10" s="40"/>
    </row>
    <row r="11" spans="1:34" ht="12.75">
      <c r="A11" s="28" t="s">
        <v>56</v>
      </c>
      <c r="B11" s="203">
        <v>268.8071198374455</v>
      </c>
      <c r="C11" s="203">
        <v>82.64541947265248</v>
      </c>
      <c r="D11" s="203">
        <v>0.8547403139029571</v>
      </c>
      <c r="E11" s="199">
        <f>SUM(C11:D11)</f>
        <v>83.50015978655543</v>
      </c>
      <c r="F11" s="204">
        <f>IF(AND(E11&lt;$E$18,B11&lt;$B$18),100+133*($E$18-E11)/($E$18-$E$20)+67*($B$18-B11)/($B$18-$B$20),0)</f>
        <v>156.36343465498408</v>
      </c>
      <c r="G11" s="163">
        <f t="shared" si="0"/>
        <v>7</v>
      </c>
      <c r="H11" s="162"/>
      <c r="I11" s="173">
        <f>($B$18-B11)/$B$18</f>
        <v>0.15980716093905212</v>
      </c>
      <c r="J11" s="173">
        <f>($C$18-C11)/$C$18</f>
        <v>0.3414595985811316</v>
      </c>
      <c r="K11" s="173">
        <f>($D$18-D11)/$D$18</f>
        <v>-0.16460643593400595</v>
      </c>
      <c r="L11" s="173">
        <f t="shared" si="1"/>
        <v>0.3385172548572115</v>
      </c>
      <c r="M11" s="34"/>
      <c r="N11" s="34"/>
      <c r="O11" s="165"/>
      <c r="P11" s="132"/>
      <c r="Q11" s="132"/>
      <c r="R11" s="132"/>
      <c r="S11" s="118"/>
      <c r="T11" s="118"/>
      <c r="U11" s="118"/>
      <c r="V11" s="118"/>
      <c r="W11" s="118"/>
      <c r="X11" s="118"/>
      <c r="Y11" s="117"/>
      <c r="Z11" s="129"/>
      <c r="AA11" s="130"/>
      <c r="AG11" s="40"/>
      <c r="AH11" s="40"/>
    </row>
    <row r="12" spans="1:34" ht="12.75">
      <c r="A12" s="28" t="s">
        <v>57</v>
      </c>
      <c r="B12" s="203">
        <v>220.66892350386004</v>
      </c>
      <c r="C12" s="203">
        <v>46.43683794240317</v>
      </c>
      <c r="D12" s="203">
        <v>1.964648456940775</v>
      </c>
      <c r="E12" s="200">
        <v>48.401486399343945</v>
      </c>
      <c r="F12" s="204">
        <f>IF(AND(E12&lt;$E$18,B12&lt;$B$18),100+133*($E$18-E12)/($E$18-$E$20)+67*($B$18-B12)/($B$18-$B$20),0)</f>
        <v>203.94575797334622</v>
      </c>
      <c r="G12" s="163">
        <f t="shared" si="0"/>
        <v>6</v>
      </c>
      <c r="H12" s="162"/>
      <c r="I12" s="173">
        <f>($B$18-B12)/$B$18</f>
        <v>0.3102695737994214</v>
      </c>
      <c r="J12" s="173">
        <f>($C$18-C12)/$C$18</f>
        <v>0.6299790829988796</v>
      </c>
      <c r="K12" s="173">
        <f>($D$18-D12)/$D$18</f>
        <v>-1.676885833140676</v>
      </c>
      <c r="L12" s="173">
        <f t="shared" si="1"/>
        <v>0.6165666248511243</v>
      </c>
      <c r="M12" s="34"/>
      <c r="N12" s="34"/>
      <c r="O12" s="165"/>
      <c r="P12" s="132"/>
      <c r="Q12" s="132"/>
      <c r="R12" s="132"/>
      <c r="S12" s="118"/>
      <c r="T12" s="118"/>
      <c r="U12" s="118"/>
      <c r="V12" s="118"/>
      <c r="W12" s="118"/>
      <c r="X12" s="118"/>
      <c r="Y12" s="117"/>
      <c r="Z12" s="129"/>
      <c r="AA12" s="130"/>
      <c r="AG12" s="40"/>
      <c r="AH12" s="40"/>
    </row>
    <row r="13" spans="1:34" ht="12.75">
      <c r="A13" s="28" t="s">
        <v>58</v>
      </c>
      <c r="B13" s="201"/>
      <c r="C13" s="201" t="s">
        <v>104</v>
      </c>
      <c r="D13" s="201"/>
      <c r="E13" s="199"/>
      <c r="F13" s="204">
        <v>0</v>
      </c>
      <c r="G13" s="163">
        <f t="shared" si="0"/>
        <v>8</v>
      </c>
      <c r="H13" s="162"/>
      <c r="I13" s="173"/>
      <c r="J13" s="173"/>
      <c r="K13" s="173"/>
      <c r="L13" s="173"/>
      <c r="M13" s="34"/>
      <c r="N13" s="34"/>
      <c r="O13" s="157"/>
      <c r="P13" s="118"/>
      <c r="Q13" s="118"/>
      <c r="R13" s="118"/>
      <c r="S13" s="118"/>
      <c r="T13" s="118"/>
      <c r="U13" s="118"/>
      <c r="V13" s="118"/>
      <c r="W13" s="118"/>
      <c r="X13" s="118"/>
      <c r="Y13" s="117"/>
      <c r="Z13" s="129"/>
      <c r="AA13" s="130"/>
      <c r="AG13" s="40"/>
      <c r="AH13" s="40"/>
    </row>
    <row r="14" spans="1:34" ht="12.75">
      <c r="A14" s="28" t="s">
        <v>59</v>
      </c>
      <c r="B14" s="203">
        <v>110.34065527076227</v>
      </c>
      <c r="C14" s="203">
        <v>1.7909224243919484</v>
      </c>
      <c r="D14" s="203">
        <v>0.6012260073295083</v>
      </c>
      <c r="E14" s="200">
        <v>2.3921484317214565</v>
      </c>
      <c r="F14" s="204">
        <f>IF(AND(E14&lt;$E$18,B14&lt;$B$18),100+133*($E$18-E14)/($E$18-$E$20)+67*($B$18-B14)/($B$18-$B$20),0)</f>
        <v>276.2122866167979</v>
      </c>
      <c r="G14" s="163">
        <f t="shared" si="0"/>
        <v>4</v>
      </c>
      <c r="H14" s="162"/>
      <c r="I14" s="173">
        <f>($B$18-B14)/$B$18</f>
        <v>0.6551154282228475</v>
      </c>
      <c r="J14" s="173">
        <f>($C$18-C14)/$C$18</f>
        <v>0.9857294599047998</v>
      </c>
      <c r="K14" s="173">
        <f>($D$18-D14)/$D$18</f>
        <v>0.18081355682218664</v>
      </c>
      <c r="L14" s="173">
        <f t="shared" si="1"/>
        <v>0.9810495582828944</v>
      </c>
      <c r="M14" s="34"/>
      <c r="N14" s="34"/>
      <c r="O14" s="157"/>
      <c r="P14" s="118"/>
      <c r="Q14" s="118"/>
      <c r="R14" s="118"/>
      <c r="S14" s="118"/>
      <c r="T14" s="118"/>
      <c r="U14" s="118"/>
      <c r="V14" s="118"/>
      <c r="W14" s="118"/>
      <c r="X14" s="118"/>
      <c r="Y14" s="117"/>
      <c r="Z14" s="129"/>
      <c r="AA14" s="130"/>
      <c r="AG14" s="40"/>
      <c r="AH14" s="40"/>
    </row>
    <row r="15" spans="1:34" ht="12.75">
      <c r="A15" s="28" t="s">
        <v>60</v>
      </c>
      <c r="B15" s="203">
        <v>464.2911764836948</v>
      </c>
      <c r="C15" s="203">
        <v>6.771762953306888</v>
      </c>
      <c r="D15" s="203">
        <v>1.361430757219363</v>
      </c>
      <c r="E15" s="199">
        <f>SUM(C15:D15)</f>
        <v>8.133193710526252</v>
      </c>
      <c r="F15" s="204">
        <f>IF(AND(E15&lt;$E$18,B15&lt;$B$18),100+133*($E$18-E15)/($E$18-$E$20)+67*($B$18-B15)/($B$18-$B$20),0)</f>
        <v>0</v>
      </c>
      <c r="G15" s="163">
        <f t="shared" si="0"/>
        <v>8</v>
      </c>
      <c r="H15" s="162"/>
      <c r="I15" s="173">
        <f>($B$18-B15)/$B$18</f>
        <v>-0.4512045735867524</v>
      </c>
      <c r="J15" s="173">
        <f>($C$18-C15)/$C$18</f>
        <v>0.9460408148202358</v>
      </c>
      <c r="K15" s="173">
        <f>($D$18-D15)/$D$18</f>
        <v>-0.8549856560482654</v>
      </c>
      <c r="L15" s="173">
        <f t="shared" si="1"/>
        <v>0.9355693771584469</v>
      </c>
      <c r="M15" s="34"/>
      <c r="N15" s="34"/>
      <c r="O15" s="157"/>
      <c r="P15" s="118"/>
      <c r="Q15" s="118"/>
      <c r="R15" s="118"/>
      <c r="S15" s="118"/>
      <c r="T15" s="118"/>
      <c r="U15" s="118"/>
      <c r="V15" s="118"/>
      <c r="W15" s="118"/>
      <c r="X15" s="118"/>
      <c r="Y15" s="117"/>
      <c r="Z15" s="129"/>
      <c r="AA15" s="130"/>
      <c r="AG15" s="40"/>
      <c r="AH15" s="40"/>
    </row>
    <row r="16" spans="1:34" ht="12.75">
      <c r="A16" s="28" t="s">
        <v>61</v>
      </c>
      <c r="B16" s="203">
        <v>424.82988040730766</v>
      </c>
      <c r="C16" s="203">
        <v>231.20160238109722</v>
      </c>
      <c r="D16" s="203">
        <v>0.8653132171267879</v>
      </c>
      <c r="E16" s="200">
        <v>232.066915598224</v>
      </c>
      <c r="F16" s="204">
        <f>IF(AND(E16&lt;$E$18,B16&lt;$B$18),100+133*($E$18-E16)/($E$18-$E$20)+67*($B$18-B16)/($B$18-$B$20),0)</f>
        <v>0</v>
      </c>
      <c r="G16" s="163">
        <f t="shared" si="0"/>
        <v>8</v>
      </c>
      <c r="H16" s="162"/>
      <c r="I16" s="173">
        <f>($B$18-B16)/$B$18</f>
        <v>-0.3278629805385694</v>
      </c>
      <c r="J16" s="173">
        <f>($C$18-C16)/$C$18</f>
        <v>-0.842275071168524</v>
      </c>
      <c r="K16" s="173">
        <f>($D$18-D16)/$D$18</f>
        <v>-0.17901229808967664</v>
      </c>
      <c r="L16" s="173">
        <f t="shared" si="1"/>
        <v>-0.838418762061456</v>
      </c>
      <c r="M16" s="34"/>
      <c r="N16" s="34"/>
      <c r="O16" s="157"/>
      <c r="P16" s="118"/>
      <c r="Q16" s="118"/>
      <c r="R16" s="118"/>
      <c r="S16" s="118"/>
      <c r="T16" s="118"/>
      <c r="U16" s="118"/>
      <c r="V16" s="118"/>
      <c r="W16" s="118"/>
      <c r="X16" s="118"/>
      <c r="Y16" s="117"/>
      <c r="Z16" s="129"/>
      <c r="AA16" s="130"/>
      <c r="AG16" s="40"/>
      <c r="AH16" s="40"/>
    </row>
    <row r="17" spans="1:34" ht="12.75">
      <c r="A17" s="28" t="s">
        <v>62</v>
      </c>
      <c r="B17" s="170"/>
      <c r="C17" s="171" t="s">
        <v>104</v>
      </c>
      <c r="D17" s="57"/>
      <c r="E17" s="199"/>
      <c r="F17" s="204">
        <v>0</v>
      </c>
      <c r="G17" s="163">
        <f t="shared" si="0"/>
        <v>8</v>
      </c>
      <c r="H17" s="162"/>
      <c r="I17" s="173"/>
      <c r="J17" s="173"/>
      <c r="K17" s="173"/>
      <c r="L17" s="173"/>
      <c r="M17" s="34"/>
      <c r="N17" s="34"/>
      <c r="O17" s="157"/>
      <c r="P17" s="118"/>
      <c r="Q17" s="118"/>
      <c r="R17" s="118"/>
      <c r="S17" s="118"/>
      <c r="T17" s="118"/>
      <c r="U17" s="118"/>
      <c r="V17" s="118"/>
      <c r="W17" s="118"/>
      <c r="X17" s="118"/>
      <c r="Y17" s="117"/>
      <c r="Z17" s="129"/>
      <c r="AA17" s="130"/>
      <c r="AG17" s="40"/>
      <c r="AH17" s="40"/>
    </row>
    <row r="18" spans="1:34" ht="12.75">
      <c r="A18" s="30" t="s">
        <v>0</v>
      </c>
      <c r="B18" s="200">
        <v>319.9350284130976</v>
      </c>
      <c r="C18" s="200">
        <v>125.49787271151096</v>
      </c>
      <c r="D18" s="200">
        <v>0.7339306116898294</v>
      </c>
      <c r="E18" s="199">
        <f>SUM(C18:D18)</f>
        <v>126.2318033232008</v>
      </c>
      <c r="F18" s="163"/>
      <c r="G18" s="163"/>
      <c r="H18" s="162"/>
      <c r="I18" s="173"/>
      <c r="J18" s="173"/>
      <c r="K18" s="173"/>
      <c r="L18" s="173"/>
      <c r="M18" s="34"/>
      <c r="N18" s="34"/>
      <c r="O18" s="157"/>
      <c r="P18" s="118"/>
      <c r="Q18" s="118"/>
      <c r="R18" s="118"/>
      <c r="S18" s="118"/>
      <c r="T18" s="118"/>
      <c r="U18" s="118"/>
      <c r="V18" s="118"/>
      <c r="W18" s="118"/>
      <c r="X18" s="118"/>
      <c r="Y18" s="117"/>
      <c r="Z18" s="129"/>
      <c r="AA18" s="130"/>
      <c r="AG18" s="40"/>
      <c r="AH18" s="40"/>
    </row>
    <row r="19" spans="1:34" ht="12.75">
      <c r="A19" s="30"/>
      <c r="B19" s="113"/>
      <c r="C19" s="161"/>
      <c r="D19" s="49"/>
      <c r="E19" s="49"/>
      <c r="F19" s="162"/>
      <c r="G19" s="162"/>
      <c r="H19" s="162"/>
      <c r="I19" s="163"/>
      <c r="J19" s="164"/>
      <c r="K19" s="164"/>
      <c r="L19" s="34"/>
      <c r="M19" s="34"/>
      <c r="N19" s="34"/>
      <c r="O19" s="157"/>
      <c r="P19" s="118"/>
      <c r="Q19" s="118"/>
      <c r="R19" s="118"/>
      <c r="S19" s="118"/>
      <c r="T19" s="118"/>
      <c r="U19" s="118"/>
      <c r="V19" s="118"/>
      <c r="W19" s="118"/>
      <c r="X19" s="118"/>
      <c r="Y19" s="117"/>
      <c r="Z19" s="129"/>
      <c r="AA19" s="130"/>
      <c r="AG19" s="40"/>
      <c r="AH19" s="40"/>
    </row>
    <row r="20" spans="1:34" ht="12.75">
      <c r="A20" s="32" t="s">
        <v>101</v>
      </c>
      <c r="B20" s="202">
        <f>MIN(B6:B17)</f>
        <v>0.09586057920695437</v>
      </c>
      <c r="C20" s="161"/>
      <c r="D20" s="172" t="s">
        <v>102</v>
      </c>
      <c r="E20" s="202">
        <f>MIN(E6:E17)</f>
        <v>1.742932058023169</v>
      </c>
      <c r="F20" s="49"/>
      <c r="G20" s="49"/>
      <c r="H20" s="49"/>
      <c r="I20" s="162"/>
      <c r="J20" s="166"/>
      <c r="K20" s="34"/>
      <c r="L20" s="34"/>
      <c r="M20" s="34"/>
      <c r="N20" s="34"/>
      <c r="O20" s="157"/>
      <c r="P20" s="118"/>
      <c r="Q20" s="118"/>
      <c r="R20" s="118"/>
      <c r="S20" s="118"/>
      <c r="T20" s="118"/>
      <c r="U20" s="118"/>
      <c r="V20" s="118"/>
      <c r="W20" s="118"/>
      <c r="X20" s="118"/>
      <c r="Y20" s="117"/>
      <c r="Z20" s="129"/>
      <c r="AA20" s="130"/>
      <c r="AG20" s="40"/>
      <c r="AH20" s="40"/>
    </row>
    <row r="21" spans="6:34" ht="12.75">
      <c r="F21" s="166"/>
      <c r="G21" s="166"/>
      <c r="H21" s="166"/>
      <c r="I21" s="162"/>
      <c r="J21" s="166"/>
      <c r="K21" s="49"/>
      <c r="L21" s="49"/>
      <c r="M21" s="49"/>
      <c r="N21" s="49"/>
      <c r="O21" s="167"/>
      <c r="P21" s="134"/>
      <c r="Q21" s="134"/>
      <c r="R21" s="135"/>
      <c r="S21" s="135"/>
      <c r="T21" s="135"/>
      <c r="U21" s="135"/>
      <c r="V21" s="135"/>
      <c r="W21" s="135"/>
      <c r="X21" s="135"/>
      <c r="Y21" s="136"/>
      <c r="Z21" s="137"/>
      <c r="AA21" s="138"/>
      <c r="AB21" s="59"/>
      <c r="AC21" s="41"/>
      <c r="AD21" s="41"/>
      <c r="AE21" s="41"/>
      <c r="AF21" s="41"/>
      <c r="AG21" s="40"/>
      <c r="AH21" s="40"/>
    </row>
    <row r="22" spans="1:34" ht="12.75">
      <c r="A22" s="19"/>
      <c r="B22" s="168"/>
      <c r="C22" s="168"/>
      <c r="D22" s="169"/>
      <c r="E22" s="169"/>
      <c r="F22" s="169"/>
      <c r="G22" s="169"/>
      <c r="H22" s="169"/>
      <c r="I22" s="169"/>
      <c r="J22" s="169"/>
      <c r="K22" s="49"/>
      <c r="L22" s="49"/>
      <c r="M22" s="49"/>
      <c r="N22" s="49"/>
      <c r="O22" s="167"/>
      <c r="P22" s="134"/>
      <c r="Q22" s="134"/>
      <c r="R22" s="135"/>
      <c r="S22" s="135"/>
      <c r="T22" s="135"/>
      <c r="U22" s="135"/>
      <c r="V22" s="135"/>
      <c r="W22" s="135"/>
      <c r="X22" s="135"/>
      <c r="Y22" s="136"/>
      <c r="Z22" s="137"/>
      <c r="AA22" s="138"/>
      <c r="AB22" s="59"/>
      <c r="AC22" s="41"/>
      <c r="AD22" s="41"/>
      <c r="AE22" s="41"/>
      <c r="AF22" s="41"/>
      <c r="AG22" s="40"/>
      <c r="AH22" s="40"/>
    </row>
    <row r="23" spans="1:34" ht="12.75">
      <c r="A23" s="19"/>
      <c r="B23" s="168"/>
      <c r="C23" s="168"/>
      <c r="D23" s="30"/>
      <c r="E23" s="30"/>
      <c r="F23" s="30"/>
      <c r="G23" s="30"/>
      <c r="H23" s="30"/>
      <c r="I23" s="30"/>
      <c r="J23" s="30"/>
      <c r="K23" s="49"/>
      <c r="L23" s="49"/>
      <c r="M23" s="49"/>
      <c r="N23" s="49"/>
      <c r="O23" s="167"/>
      <c r="P23" s="134"/>
      <c r="Q23" s="134"/>
      <c r="R23" s="134"/>
      <c r="S23" s="134"/>
      <c r="T23" s="134"/>
      <c r="U23" s="134"/>
      <c r="V23" s="134"/>
      <c r="W23" s="134"/>
      <c r="X23" s="134"/>
      <c r="Y23" s="139"/>
      <c r="Z23" s="148"/>
      <c r="AA23" s="149"/>
      <c r="AB23" s="59"/>
      <c r="AC23" s="41"/>
      <c r="AD23" s="41"/>
      <c r="AE23" s="41"/>
      <c r="AF23" s="41"/>
      <c r="AG23" s="40"/>
      <c r="AH23" s="40"/>
    </row>
    <row r="24" spans="1:34" ht="12.75">
      <c r="A24" s="126"/>
      <c r="B24" s="127"/>
      <c r="C24" s="127"/>
      <c r="D24" s="127"/>
      <c r="E24" s="127"/>
      <c r="F24" s="127"/>
      <c r="G24" s="127"/>
      <c r="H24" s="127"/>
      <c r="I24" s="140"/>
      <c r="J24" s="140"/>
      <c r="K24" s="140"/>
      <c r="L24" s="140"/>
      <c r="M24" s="140"/>
      <c r="N24" s="12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50"/>
      <c r="Z24" s="148"/>
      <c r="AA24" s="151"/>
      <c r="AB24" s="59"/>
      <c r="AC24" s="41"/>
      <c r="AD24" s="41"/>
      <c r="AE24" s="41"/>
      <c r="AF24" s="41"/>
      <c r="AG24" s="40"/>
      <c r="AH24" s="40"/>
    </row>
    <row r="25" spans="1:34" ht="12.75">
      <c r="A25" s="12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41"/>
      <c r="N25" s="131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42"/>
      <c r="Z25" s="149"/>
      <c r="AA25" s="153"/>
      <c r="AB25" s="59"/>
      <c r="AC25" s="41"/>
      <c r="AD25" s="41"/>
      <c r="AE25" s="41"/>
      <c r="AF25" s="41"/>
      <c r="AG25" s="40"/>
      <c r="AH25" s="40"/>
    </row>
    <row r="26" spans="1:34" ht="12.75">
      <c r="A26" s="12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41"/>
      <c r="N26" s="131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42"/>
      <c r="Z26" s="149"/>
      <c r="AA26" s="153"/>
      <c r="AB26" s="59"/>
      <c r="AC26" s="41"/>
      <c r="AD26" s="41"/>
      <c r="AE26" s="41"/>
      <c r="AF26" s="41"/>
      <c r="AG26" s="40"/>
      <c r="AH26" s="40"/>
    </row>
    <row r="27" spans="1:27" ht="12.75">
      <c r="A27" s="123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41"/>
      <c r="N27" s="131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42"/>
      <c r="Z27" s="154"/>
      <c r="AA27" s="153"/>
    </row>
    <row r="28" spans="1:27" ht="12.75">
      <c r="A28" s="12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41"/>
      <c r="N28" s="131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42"/>
      <c r="Z28" s="154"/>
      <c r="AA28" s="153"/>
    </row>
    <row r="29" spans="1:27" ht="12.75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41"/>
      <c r="N29" s="131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42"/>
      <c r="Z29" s="154"/>
      <c r="AA29" s="153"/>
    </row>
    <row r="30" spans="1:27" ht="12.75">
      <c r="A30" s="12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41"/>
      <c r="N30" s="131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42"/>
      <c r="Z30" s="154"/>
      <c r="AA30" s="153"/>
    </row>
    <row r="31" spans="1:27" ht="12.75">
      <c r="A31" s="12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41"/>
      <c r="N31" s="131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42"/>
      <c r="Z31" s="154"/>
      <c r="AA31" s="153"/>
    </row>
    <row r="32" spans="1:27" ht="12.75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41"/>
      <c r="N32" s="131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42"/>
      <c r="Z32" s="154"/>
      <c r="AA32" s="153"/>
    </row>
    <row r="33" spans="1:27" ht="12.75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41"/>
      <c r="N33" s="131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42"/>
      <c r="Z33" s="154"/>
      <c r="AA33" s="153"/>
    </row>
    <row r="34" spans="1:27" ht="12.75">
      <c r="A34" s="12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41"/>
      <c r="N34" s="131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42"/>
      <c r="Z34" s="154"/>
      <c r="AA34" s="153"/>
    </row>
    <row r="35" spans="1:27" ht="12.75">
      <c r="A35" s="12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41"/>
      <c r="N35" s="131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42"/>
      <c r="Z35" s="154"/>
      <c r="AA35" s="153"/>
    </row>
    <row r="36" spans="1:27" ht="12.75">
      <c r="A36" s="123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41"/>
      <c r="N36" s="131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42"/>
      <c r="Z36" s="154"/>
      <c r="AA36" s="153"/>
    </row>
    <row r="37" spans="1:27" ht="12.75">
      <c r="A37" s="123"/>
      <c r="B37" s="155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41"/>
      <c r="N37" s="131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42"/>
      <c r="Z37" s="154"/>
      <c r="AA37" s="153"/>
    </row>
    <row r="38" spans="1:27" ht="12.75">
      <c r="A38" s="12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42"/>
      <c r="N38" s="131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42"/>
      <c r="Z38" s="154"/>
      <c r="AA38" s="122"/>
    </row>
    <row r="39" spans="1:27" ht="12.75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41"/>
      <c r="N39" s="131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42"/>
      <c r="Z39" s="154"/>
      <c r="AA39" s="153"/>
    </row>
    <row r="40" spans="1:27" ht="12.75">
      <c r="A40" s="12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41"/>
      <c r="N40" s="131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42"/>
      <c r="Z40" s="154"/>
      <c r="AA40" s="153"/>
    </row>
    <row r="41" spans="1:27" ht="12.75">
      <c r="A41" s="117"/>
      <c r="B41" s="13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41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42"/>
      <c r="Z41" s="154"/>
      <c r="AA41" s="153"/>
    </row>
    <row r="42" spans="1:27" ht="12.75">
      <c r="A42" s="117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54"/>
      <c r="AA42" s="122"/>
    </row>
    <row r="43" spans="1:27" ht="12.75">
      <c r="A43" s="117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54"/>
      <c r="AA43" s="122"/>
    </row>
    <row r="44" spans="1:27" ht="12.75">
      <c r="A44" s="144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4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54"/>
      <c r="AA44" s="122"/>
    </row>
    <row r="45" spans="1:27" ht="12.75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41"/>
      <c r="N45" s="131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42"/>
      <c r="Z45" s="154"/>
      <c r="AA45" s="153"/>
    </row>
    <row r="46" spans="1:27" ht="12.75">
      <c r="A46" s="12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41"/>
      <c r="N46" s="131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42"/>
      <c r="Z46" s="154"/>
      <c r="AA46" s="153"/>
    </row>
    <row r="47" spans="1:27" ht="12.75">
      <c r="A47" s="123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41"/>
      <c r="N47" s="131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42"/>
      <c r="Z47" s="154"/>
      <c r="AA47" s="153"/>
    </row>
    <row r="48" spans="1:27" ht="12.75">
      <c r="A48" s="123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41"/>
      <c r="N48" s="131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42"/>
      <c r="Z48" s="154"/>
      <c r="AA48" s="153"/>
    </row>
    <row r="49" spans="1:27" ht="12.75">
      <c r="A49" s="123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41"/>
      <c r="N49" s="131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42"/>
      <c r="Z49" s="154"/>
      <c r="AA49" s="153"/>
    </row>
    <row r="50" spans="1:27" ht="12.75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41"/>
      <c r="N50" s="131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42"/>
      <c r="Z50" s="154"/>
      <c r="AA50" s="153"/>
    </row>
    <row r="51" spans="1:27" ht="12.75">
      <c r="A51" s="123"/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41"/>
      <c r="N51" s="131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42"/>
      <c r="Z51" s="154"/>
      <c r="AA51" s="153"/>
    </row>
    <row r="52" spans="1:27" ht="12.75">
      <c r="A52" s="123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41"/>
      <c r="N52" s="131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42"/>
      <c r="Z52" s="154"/>
      <c r="AA52" s="153"/>
    </row>
    <row r="53" spans="1:27" ht="12.75">
      <c r="A53" s="123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41"/>
      <c r="N53" s="131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42"/>
      <c r="Z53" s="154"/>
      <c r="AA53" s="153"/>
    </row>
    <row r="54" spans="1:27" ht="12.75">
      <c r="A54" s="123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41"/>
      <c r="N54" s="131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42"/>
      <c r="Z54" s="154"/>
      <c r="AA54" s="153"/>
    </row>
    <row r="55" spans="1:27" ht="12.75">
      <c r="A55" s="123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41"/>
      <c r="N55" s="131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42"/>
      <c r="Z55" s="154"/>
      <c r="AA55" s="153"/>
    </row>
    <row r="56" spans="1:27" ht="12.75">
      <c r="A56" s="123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41"/>
      <c r="N56" s="131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42"/>
      <c r="Z56" s="154"/>
      <c r="AA56" s="153"/>
    </row>
    <row r="57" spans="1:27" ht="12.75">
      <c r="A57" s="123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41"/>
      <c r="N57" s="131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42"/>
      <c r="Z57" s="154"/>
      <c r="AA57" s="153"/>
    </row>
    <row r="58" spans="1:27" ht="12.75">
      <c r="A58" s="12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42"/>
      <c r="N58" s="131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42"/>
      <c r="Z58" s="154"/>
      <c r="AA58" s="122"/>
    </row>
    <row r="59" spans="1:27" ht="12.75">
      <c r="A59" s="123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41"/>
      <c r="N59" s="131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42"/>
      <c r="Z59" s="154"/>
      <c r="AA59" s="153"/>
    </row>
    <row r="60" spans="1:27" ht="12.75">
      <c r="A60" s="123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41"/>
      <c r="N60" s="131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42"/>
      <c r="Z60" s="154"/>
      <c r="AA60" s="153"/>
    </row>
    <row r="61" spans="1:27" ht="12.75">
      <c r="A61" s="129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45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46"/>
      <c r="Z61" s="154"/>
      <c r="AA61" s="122"/>
    </row>
    <row r="62" spans="1:27" ht="12.75">
      <c r="A62" s="129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22"/>
    </row>
    <row r="63" spans="1:27" ht="12.75">
      <c r="A63" s="129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54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</row>
    <row r="64" spans="1:27" ht="12.75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43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</row>
    <row r="65" spans="1:27" ht="12.75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43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</row>
    <row r="66" spans="1:27" ht="12.75">
      <c r="A66" s="129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43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</row>
    <row r="67" spans="1:27" ht="12.75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43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</row>
    <row r="68" spans="1:27" ht="12.7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30"/>
      <c r="L68" s="130"/>
      <c r="M68" s="143"/>
      <c r="N68" s="130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29"/>
      <c r="Z68" s="129"/>
      <c r="AA68" s="130"/>
    </row>
    <row r="69" spans="1:27" ht="12.7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30"/>
      <c r="L69" s="130"/>
      <c r="M69" s="143"/>
      <c r="N69" s="130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29"/>
      <c r="Z69" s="129"/>
      <c r="AA69" s="130"/>
    </row>
    <row r="70" ht="12.75">
      <c r="M70" s="51"/>
    </row>
    <row r="71" ht="12.75">
      <c r="M71" s="51"/>
    </row>
    <row r="72" ht="12.75">
      <c r="M72" s="51"/>
    </row>
    <row r="73" ht="12.75">
      <c r="M73" s="51"/>
    </row>
    <row r="74" ht="12.75">
      <c r="M74" s="51"/>
    </row>
    <row r="75" ht="12.75">
      <c r="M75" s="51"/>
    </row>
    <row r="76" ht="12.75">
      <c r="M76" s="51"/>
    </row>
    <row r="77" ht="12.75">
      <c r="M77" s="51"/>
    </row>
    <row r="78" ht="12.75">
      <c r="M78" s="51"/>
    </row>
    <row r="79" ht="12.75">
      <c r="M79" s="51"/>
    </row>
    <row r="80" ht="12.75">
      <c r="M80" s="51"/>
    </row>
    <row r="81" ht="12.75">
      <c r="M81" s="51"/>
    </row>
    <row r="82" ht="12.75">
      <c r="M82" s="51"/>
    </row>
    <row r="83" ht="12.75">
      <c r="M83" s="51"/>
    </row>
    <row r="84" ht="12.75">
      <c r="M84" s="51"/>
    </row>
    <row r="85" ht="12.75">
      <c r="M85" s="51"/>
    </row>
    <row r="86" ht="12.75">
      <c r="M86" s="51"/>
    </row>
    <row r="87" ht="12.75">
      <c r="M87" s="51"/>
    </row>
    <row r="88" ht="12.75">
      <c r="M88" s="51"/>
    </row>
    <row r="89" ht="12.75">
      <c r="M89" s="51"/>
    </row>
    <row r="90" ht="12.75">
      <c r="M90" s="51"/>
    </row>
    <row r="91" ht="12.75">
      <c r="M91" s="51"/>
    </row>
    <row r="92" ht="12.75">
      <c r="M92" s="51"/>
    </row>
    <row r="93" ht="12.75">
      <c r="M93" s="51"/>
    </row>
    <row r="94" ht="12.75">
      <c r="M94" s="51"/>
    </row>
    <row r="95" ht="12.75">
      <c r="M95" s="51"/>
    </row>
    <row r="96" ht="12.75">
      <c r="M96" s="51"/>
    </row>
    <row r="97" ht="12.75">
      <c r="M97" s="51"/>
    </row>
    <row r="98" ht="12.75">
      <c r="M98" s="51"/>
    </row>
    <row r="99" ht="12.75">
      <c r="M99" s="51"/>
    </row>
    <row r="100" ht="12.75">
      <c r="M100" s="51"/>
    </row>
    <row r="101" ht="12.75">
      <c r="M101" s="51"/>
    </row>
    <row r="102" ht="12.75">
      <c r="M102" s="51"/>
    </row>
    <row r="103" ht="12.75">
      <c r="M103" s="51"/>
    </row>
  </sheetData>
  <sheetProtection sheet="1" objects="1" scenarios="1"/>
  <printOptions/>
  <pageMargins left="0.25" right="0.2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M Fussell</dc:creator>
  <cp:keywords/>
  <dc:description/>
  <cp:lastModifiedBy>Jerry B. Fussell</cp:lastModifiedBy>
  <cp:lastPrinted>2002-04-05T18:37:58Z</cp:lastPrinted>
  <dcterms:created xsi:type="dcterms:W3CDTF">2000-03-12T02:15:03Z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-470859285</vt:i4>
  </property>
  <property fmtid="{D5CDD505-2E9C-101B-9397-08002B2CF9AE}" pid="3" name="_EmailSubject">
    <vt:lpwstr>CSC 2003 results file</vt:lpwstr>
  </property>
  <property fmtid="{D5CDD505-2E9C-101B-9397-08002B2CF9AE}" pid="4" name="_AuthorEmailDisplayName">
    <vt:lpwstr>Jay Meldrum</vt:lpwstr>
  </property>
</Properties>
</file>